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pplicant Tracker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'Applicant Tracker'!$A$5:$AH$205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24343B"/>
    </font>
    <font>
      <i val="1"/>
      <color rgb="005B6B70"/>
    </font>
    <font>
      <b val="1"/>
      <color rgb="00183B4E"/>
      <sz val="18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F4D35E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9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9" fontId="0" fillId="6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9" fontId="0" fillId="5" borderId="1" applyAlignment="1" pivotButton="0" quotePrefix="0" xfId="0">
      <alignment horizontal="left" vertical="center"/>
    </xf>
    <xf numFmtId="1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b val="1"/>
        <color rgb="00FFFFFF"/>
      </font>
      <fill>
        <patternFill patternType="solid">
          <fgColor rgb="002F7D5B"/>
        </patternFill>
      </fill>
    </dxf>
    <dxf>
      <font>
        <b val="1"/>
        <color rgb="0024343B"/>
      </font>
      <fill>
        <patternFill patternType="solid">
          <fgColor rgb="00F4D35E"/>
        </patternFill>
      </fill>
    </dxf>
    <dxf>
      <font>
        <b val="1"/>
        <color rgb="00FFFFFF"/>
      </font>
      <fill>
        <patternFill patternType="solid">
          <fgColor rgb="00B7473A"/>
        </patternFill>
      </fill>
    </dxf>
    <dxf>
      <font>
        <b val="1"/>
        <color rgb="00FFFFFF"/>
      </font>
      <fill>
        <patternFill patternType="solid">
          <fgColor rgb="00E98A3A"/>
        </patternFill>
      </fill>
    </dxf>
    <dxf>
      <font>
        <b val="1"/>
        <color rgb="0024343B"/>
      </font>
      <fill>
        <patternFill patternType="solid">
          <fgColor rgb="00E98A3A"/>
        </patternFill>
      </fill>
    </dxf>
    <dxf>
      <font>
        <b val="1"/>
        <color rgb="008B1E17"/>
      </font>
      <fill>
        <patternFill patternType="solid">
          <fgColor rgb="00D9DEDF"/>
        </patternFill>
      </fill>
    </dxf>
    <dxf>
      <font>
        <color rgb="00666666"/>
      </font>
      <fill>
        <patternFill patternType="solid">
          <fgColor rgb="00D9DE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Document Completion by Program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'Dashboard'!$A$13:$A$16</f>
            </numRef>
          </cat>
          <val>
            <numRef>
              <f>'Dashboard'!$C$13:$C$16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Program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Completion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Applicant Alerts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'Dashboard'!$F$13:$F$19</f>
            </numRef>
          </cat>
          <val>
            <numRef>
              <f>'Dashboard'!$G$13:$G$19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Applicant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Alert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pplicantTracker" displayName="tblApplicantTracker" ref="A5:AH205" headerRowCount="1">
  <autoFilter ref="A5:AH205"/>
  <tableColumns count="34">
    <tableColumn id="1" name="Applicant ID"/>
    <tableColumn id="2" name="Applicant Name"/>
    <tableColumn id="3" name="Program"/>
    <tableColumn id="4" name="Cohort"/>
    <tableColumn id="5" name="Application Date"/>
    <tableColumn id="6" name="Target Start Date"/>
    <tableColumn id="7" name="Owner"/>
    <tableColumn id="8" name="Application Status"/>
    <tableColumn id="9" name="Application Form Status"/>
    <tableColumn id="10" name="Application Form Received Date"/>
    <tableColumn id="11" name="Identity Verification Status"/>
    <tableColumn id="12" name="Identity Verification Received Date"/>
    <tableColumn id="13" name="Transcript Status"/>
    <tableColumn id="14" name="Transcript Received Date"/>
    <tableColumn id="15" name="Resume Status"/>
    <tableColumn id="16" name="Resume Received Date"/>
    <tableColumn id="17" name="Recommendation Status"/>
    <tableColumn id="18" name="Recommendation Received Date"/>
    <tableColumn id="19" name="Prerequisite Proof Status"/>
    <tableColumn id="20" name="Prerequisite Proof Received Date"/>
    <tableColumn id="21" name="Required Documents"/>
    <tableColumn id="22" name="Complete Documents"/>
    <tableColumn id="23" name="Completion %"/>
    <tableColumn id="24" name="Open Document Count"/>
    <tableColumn id="25" name="Days to Start"/>
    <tableColumn id="26" name="Alert"/>
    <tableColumn id="27" name="Last Review Date"/>
    <tableColumn id="28" name="Notes"/>
    <tableColumn id="29" name="Req: Application Form"/>
    <tableColumn id="30" name="Req: Identity Verification"/>
    <tableColumn id="31" name="Req: Transcript"/>
    <tableColumn id="32" name="Req: Resume"/>
    <tableColumn id="33" name="Req: Recommendation"/>
    <tableColumn id="34" name="Req: Prerequisite Proof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rogramRequirements" displayName="tblProgramRequirements" ref="A4:G8" headerRowCount="1">
  <autoFilter ref="A4:G8"/>
  <tableColumns count="7">
    <tableColumn id="1" name="Program"/>
    <tableColumn id="2" name="Application Form Required"/>
    <tableColumn id="3" name="Identity Verification Required"/>
    <tableColumn id="4" name="Transcript Required"/>
    <tableColumn id="5" name="Resume Required"/>
    <tableColumn id="6" name="Recommendation Required"/>
    <tableColumn id="7" name="Prerequisite Proof Requir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22" customWidth="1" min="3" max="3"/>
    <col width="17" customWidth="1" min="4" max="4"/>
    <col width="20" customWidth="1" min="5" max="5"/>
    <col width="27" customWidth="1" min="6" max="6"/>
    <col width="20" customWidth="1" min="7" max="7"/>
    <col width="17" customWidth="1" min="8" max="8"/>
  </cols>
  <sheetData>
    <row r="1" ht="28" customHeight="1">
      <c r="A1" s="1" t="inlineStr">
        <is>
          <t>Applicant Document Completion Dashboard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" t="inlineStr">
        <is>
          <t>As of Date</t>
        </is>
      </c>
      <c r="B2" s="32" t="n">
        <v>46271</v>
      </c>
      <c r="D2" s="2" t="inlineStr">
        <is>
          <t>Active Applicants</t>
        </is>
      </c>
      <c r="E2" s="4">
        <f>COUNTIFS('Applicant Tracker'!$A$6:$A$205,"&lt;&gt;",'Applicant Tracker'!$H$6:$H$205,"&lt;&gt;Declined",'Applicant Tracker'!$H$6:$H$205,"&lt;&gt;Withdrawn")</f>
        <v/>
      </c>
      <c r="G2" s="2" t="inlineStr">
        <is>
          <t>Last Updated</t>
        </is>
      </c>
      <c r="H2" s="33">
        <f>B2</f>
        <v/>
      </c>
    </row>
    <row r="3" ht="28" customHeight="1">
      <c r="A3" s="6" t="inlineStr">
        <is>
          <t>Active applicants exclude records with an Application Status of Declined or Withdrawn.</t>
        </is>
      </c>
    </row>
    <row r="4"/>
    <row r="5" ht="26" customHeight="1">
      <c r="A5" s="7" t="inlineStr">
        <is>
          <t>Active Applicants</t>
        </is>
      </c>
      <c r="C5" s="7" t="inlineStr">
        <is>
          <t>Document Complete</t>
        </is>
      </c>
      <c r="E5" s="7" t="inlineStr">
        <is>
          <t>Incomplete Files</t>
        </is>
      </c>
      <c r="G5" s="7" t="inlineStr">
        <is>
          <t>Urgent or Past Due</t>
        </is>
      </c>
    </row>
    <row r="6" ht="34" customHeight="1">
      <c r="A6" s="8">
        <f>COUNTIFS('Applicant Tracker'!$A$6:$A$205,"&lt;&gt;",'Applicant Tracker'!$H$6:$H$205,"&lt;&gt;Declined",'Applicant Tracker'!$H$6:$H$205,"&lt;&gt;Withdrawn")</f>
        <v/>
      </c>
      <c r="C6" s="8">
        <f>COUNTIFS('Applicant Tracker'!$A$6:$A$205,"&lt;&gt;",'Applicant Tracker'!$H$6:$H$205,"&lt;&gt;Declined",'Applicant Tracker'!$H$6:$H$205,"&lt;&gt;Withdrawn",'Applicant Tracker'!$W$6:$W$205,1)</f>
        <v/>
      </c>
      <c r="E6" s="8">
        <f>COUNTIFS('Applicant Tracker'!$A$6:$A$205,"&lt;&gt;",'Applicant Tracker'!$H$6:$H$205,"&lt;&gt;Declined",'Applicant Tracker'!$H$6:$H$205,"&lt;&gt;Withdrawn",'Applicant Tracker'!$W$6:$W$205,"&lt;1")</f>
        <v/>
      </c>
      <c r="G6" s="8">
        <f>COUNTIFS('Applicant Tracker'!$A$6:$A$205,"&lt;&gt;",'Applicant Tracker'!$H$6:$H$205,"&lt;&gt;Declined",'Applicant Tracker'!$H$6:$H$205,"&lt;&gt;Withdrawn",'Applicant Tracker'!$Z$6:$Z$205,"Urgent*")+COUNTIFS('Applicant Tracker'!$A$6:$A$205,"&lt;&gt;",'Applicant Tracker'!$H$6:$H$205,"&lt;&gt;Declined",'Applicant Tracker'!$H$6:$H$205,"&lt;&gt;Withdrawn",'Applicant Tracker'!$Z$6:$Z$205,"Past due*")</f>
        <v/>
      </c>
    </row>
    <row r="7"/>
    <row r="8" ht="26" customHeight="1">
      <c r="A8" s="7" t="inlineStr">
        <is>
          <t>Average Completion</t>
        </is>
      </c>
      <c r="C8" s="7" t="inlineStr">
        <is>
          <t>Needs Revision</t>
        </is>
      </c>
    </row>
    <row r="9" ht="34" customHeight="1">
      <c r="A9" s="9">
        <f>IFERROR(AVERAGEIFS('Applicant Tracker'!$W$6:$W$205,'Applicant Tracker'!$A$6:$A$205,"&lt;&gt;",'Applicant Tracker'!$H$6:$H$205,"&lt;&gt;Declined",'Applicant Tracker'!$H$6:$H$205,"&lt;&gt;Withdrawn"),0)</f>
        <v/>
      </c>
      <c r="C9" s="8">
        <f>COUNTIFS('Applicant Tracker'!$A$6:$A$205,"&lt;&gt;",'Applicant Tracker'!$H$6:$H$205,"&lt;&gt;Declined",'Applicant Tracker'!$H$6:$H$205,"&lt;&gt;Withdrawn",'Applicant Tracker'!$Z$6:$Z$205,"Needs revision")</f>
        <v/>
      </c>
    </row>
    <row r="10"/>
    <row r="11"/>
    <row r="12">
      <c r="A12" s="10" t="inlineStr">
        <is>
          <t>Program</t>
        </is>
      </c>
      <c r="B12" s="10" t="inlineStr">
        <is>
          <t>Active Applicants</t>
        </is>
      </c>
      <c r="C12" s="10" t="inlineStr">
        <is>
          <t>Average Completion</t>
        </is>
      </c>
      <c r="D12" s="10" t="inlineStr">
        <is>
          <t>Complete Files</t>
        </is>
      </c>
      <c r="F12" s="10" t="inlineStr">
        <is>
          <t>Alert Category</t>
        </is>
      </c>
      <c r="G12" s="10" t="inlineStr">
        <is>
          <t>Applicant Count</t>
        </is>
      </c>
    </row>
    <row r="13">
      <c r="A13" s="11" t="inlineStr">
        <is>
          <t>Allied Health Foundations</t>
        </is>
      </c>
      <c r="B13" s="12">
        <f>COUNTIFS('Applicant Tracker'!$C$6:$C$205,$A13,'Applicant Tracker'!$A$6:$A$205,"&lt;&gt;",'Applicant Tracker'!$H$6:$H$205,"&lt;&gt;Declined",'Applicant Tracker'!$H$6:$H$205,"&lt;&gt;Withdrawn")</f>
        <v/>
      </c>
      <c r="C13" s="13">
        <f>IFERROR(AVERAGEIFS('Applicant Tracker'!$W$6:$W$205,'Applicant Tracker'!$C$6:$C$205,$A13,'Applicant Tracker'!$A$6:$A$205,"&lt;&gt;",'Applicant Tracker'!$H$6:$H$205,"&lt;&gt;Declined",'Applicant Tracker'!$H$6:$H$205,"&lt;&gt;Withdrawn"),0)</f>
        <v/>
      </c>
      <c r="D13" s="12">
        <f>COUNTIFS('Applicant Tracker'!$C$6:$C$205,$A13,'Applicant Tracker'!$A$6:$A$205,"&lt;&gt;",'Applicant Tracker'!$H$6:$H$205,"&lt;&gt;Declined",'Applicant Tracker'!$H$6:$H$205,"&lt;&gt;Withdrawn",'Applicant Tracker'!$W$6:$W$205,1)</f>
        <v/>
      </c>
      <c r="F13" s="11" t="inlineStr">
        <is>
          <t>Complete</t>
        </is>
      </c>
      <c r="G13" s="12">
        <f>COUNTIFS('Applicant Tracker'!$Z$6:$Z$205,"Complete",'Applicant Tracker'!$H$6:$H$205,"&lt;&gt;Declined",'Applicant Tracker'!$H$6:$H$205,"&lt;&gt;Withdrawn")</f>
        <v/>
      </c>
    </row>
    <row r="14">
      <c r="A14" s="14" t="inlineStr">
        <is>
          <t>Business Operations Certificate</t>
        </is>
      </c>
      <c r="B14" s="15">
        <f>COUNTIFS('Applicant Tracker'!$C$6:$C$205,$A14,'Applicant Tracker'!$A$6:$A$205,"&lt;&gt;",'Applicant Tracker'!$H$6:$H$205,"&lt;&gt;Declined",'Applicant Tracker'!$H$6:$H$205,"&lt;&gt;Withdrawn")</f>
        <v/>
      </c>
      <c r="C14" s="16">
        <f>IFERROR(AVERAGEIFS('Applicant Tracker'!$W$6:$W$205,'Applicant Tracker'!$C$6:$C$205,$A14,'Applicant Tracker'!$A$6:$A$205,"&lt;&gt;",'Applicant Tracker'!$H$6:$H$205,"&lt;&gt;Declined",'Applicant Tracker'!$H$6:$H$205,"&lt;&gt;Withdrawn"),0)</f>
        <v/>
      </c>
      <c r="D14" s="15">
        <f>COUNTIFS('Applicant Tracker'!$C$6:$C$205,$A14,'Applicant Tracker'!$A$6:$A$205,"&lt;&gt;",'Applicant Tracker'!$H$6:$H$205,"&lt;&gt;Declined",'Applicant Tracker'!$H$6:$H$205,"&lt;&gt;Withdrawn",'Applicant Tracker'!$W$6:$W$205,1)</f>
        <v/>
      </c>
      <c r="F14" s="14" t="inlineStr">
        <is>
          <t>Documents outstanding</t>
        </is>
      </c>
      <c r="G14" s="15">
        <f>COUNTIFS('Applicant Tracker'!$Z$6:$Z$205,"Documents outstanding",'Applicant Tracker'!$H$6:$H$205,"&lt;&gt;Declined",'Applicant Tracker'!$H$6:$H$205,"&lt;&gt;Withdrawn")</f>
        <v/>
      </c>
    </row>
    <row r="15">
      <c r="A15" s="11" t="inlineStr">
        <is>
          <t>IT Support Academy</t>
        </is>
      </c>
      <c r="B15" s="12">
        <f>COUNTIFS('Applicant Tracker'!$C$6:$C$205,$A15,'Applicant Tracker'!$A$6:$A$205,"&lt;&gt;",'Applicant Tracker'!$H$6:$H$205,"&lt;&gt;Declined",'Applicant Tracker'!$H$6:$H$205,"&lt;&gt;Withdrawn")</f>
        <v/>
      </c>
      <c r="C15" s="13">
        <f>IFERROR(AVERAGEIFS('Applicant Tracker'!$W$6:$W$205,'Applicant Tracker'!$C$6:$C$205,$A15,'Applicant Tracker'!$A$6:$A$205,"&lt;&gt;",'Applicant Tracker'!$H$6:$H$205,"&lt;&gt;Declined",'Applicant Tracker'!$H$6:$H$205,"&lt;&gt;Withdrawn"),0)</f>
        <v/>
      </c>
      <c r="D15" s="12">
        <f>COUNTIFS('Applicant Tracker'!$C$6:$C$205,$A15,'Applicant Tracker'!$A$6:$A$205,"&lt;&gt;",'Applicant Tracker'!$H$6:$H$205,"&lt;&gt;Declined",'Applicant Tracker'!$H$6:$H$205,"&lt;&gt;Withdrawn",'Applicant Tracker'!$W$6:$W$205,1)</f>
        <v/>
      </c>
      <c r="F15" s="11" t="inlineStr">
        <is>
          <t>Needs revision</t>
        </is>
      </c>
      <c r="G15" s="12">
        <f>COUNTIFS('Applicant Tracker'!$Z$6:$Z$205,"Needs revision",'Applicant Tracker'!$H$6:$H$205,"&lt;&gt;Declined",'Applicant Tracker'!$H$6:$H$205,"&lt;&gt;Withdrawn")</f>
        <v/>
      </c>
    </row>
    <row r="16">
      <c r="A16" s="14" t="inlineStr">
        <is>
          <t>Early Learning Workshop</t>
        </is>
      </c>
      <c r="B16" s="15">
        <f>COUNTIFS('Applicant Tracker'!$C$6:$C$205,$A16,'Applicant Tracker'!$A$6:$A$205,"&lt;&gt;",'Applicant Tracker'!$H$6:$H$205,"&lt;&gt;Declined",'Applicant Tracker'!$H$6:$H$205,"&lt;&gt;Withdrawn")</f>
        <v/>
      </c>
      <c r="C16" s="16">
        <f>IFERROR(AVERAGEIFS('Applicant Tracker'!$W$6:$W$205,'Applicant Tracker'!$C$6:$C$205,$A16,'Applicant Tracker'!$A$6:$A$205,"&lt;&gt;",'Applicant Tracker'!$H$6:$H$205,"&lt;&gt;Declined",'Applicant Tracker'!$H$6:$H$205,"&lt;&gt;Withdrawn"),0)</f>
        <v/>
      </c>
      <c r="D16" s="15">
        <f>COUNTIFS('Applicant Tracker'!$C$6:$C$205,$A16,'Applicant Tracker'!$A$6:$A$205,"&lt;&gt;",'Applicant Tracker'!$H$6:$H$205,"&lt;&gt;Declined",'Applicant Tracker'!$H$6:$H$205,"&lt;&gt;Withdrawn",'Applicant Tracker'!$W$6:$W$205,1)</f>
        <v/>
      </c>
      <c r="F16" s="14" t="inlineStr">
        <is>
          <t>Urgent</t>
        </is>
      </c>
      <c r="G16" s="15">
        <f>COUNTIFS('Applicant Tracker'!$Z$6:$Z$205,"Urgent*",'Applicant Tracker'!$H$6:$H$205,"&lt;&gt;Declined",'Applicant Tracker'!$H$6:$H$205,"&lt;&gt;Withdrawn")</f>
        <v/>
      </c>
    </row>
    <row r="17">
      <c r="B17">
        <f>""</f>
        <v/>
      </c>
      <c r="C17">
        <f>""</f>
        <v/>
      </c>
      <c r="D17">
        <f>""</f>
        <v/>
      </c>
      <c r="F17" s="11" t="inlineStr">
        <is>
          <t>Past due</t>
        </is>
      </c>
      <c r="G17" s="12">
        <f>COUNTIFS('Applicant Tracker'!$Z$6:$Z$205,"Past due*",'Applicant Tracker'!$H$6:$H$205,"&lt;&gt;Declined",'Applicant Tracker'!$H$6:$H$205,"&lt;&gt;Withdrawn")</f>
        <v/>
      </c>
    </row>
    <row r="18">
      <c r="B18">
        <f>""</f>
        <v/>
      </c>
      <c r="C18">
        <f>""</f>
        <v/>
      </c>
      <c r="D18">
        <f>""</f>
        <v/>
      </c>
      <c r="F18" s="14" t="inlineStr">
        <is>
          <t>Add target start date</t>
        </is>
      </c>
      <c r="G18" s="15">
        <f>COUNTIFS('Applicant Tracker'!$Z$6:$Z$205,"Add target start date",'Applicant Tracker'!$H$6:$H$205,"&lt;&gt;Declined",'Applicant Tracker'!$H$6:$H$205,"&lt;&gt;Withdrawn")</f>
        <v/>
      </c>
    </row>
    <row r="19">
      <c r="B19">
        <f>""</f>
        <v/>
      </c>
      <c r="C19">
        <f>""</f>
        <v/>
      </c>
      <c r="D19">
        <f>""</f>
        <v/>
      </c>
      <c r="F19" s="11" t="inlineStr">
        <is>
          <t>Configuration issue</t>
        </is>
      </c>
      <c r="G19" s="12">
        <f>COUNTIFS('Applicant Tracker'!$Z$6:$Z$205,"Configuration issue",'Applicant Tracker'!$H$6:$H$205,"&lt;&gt;Declined",'Applicant Tracker'!$H$6:$H$205,"&lt;&gt;Withdrawn")</f>
        <v/>
      </c>
    </row>
    <row r="20">
      <c r="B20">
        <f>""</f>
        <v/>
      </c>
      <c r="C20">
        <f>""</f>
        <v/>
      </c>
      <c r="D20">
        <f>""</f>
        <v/>
      </c>
      <c r="G20">
        <f>""</f>
        <v/>
      </c>
    </row>
    <row r="21">
      <c r="B21">
        <f>""</f>
        <v/>
      </c>
      <c r="C21">
        <f>""</f>
        <v/>
      </c>
      <c r="D21">
        <f>""</f>
        <v/>
      </c>
      <c r="G21">
        <f>""</f>
        <v/>
      </c>
    </row>
    <row r="22">
      <c r="B22">
        <f>""</f>
        <v/>
      </c>
      <c r="C22">
        <f>""</f>
        <v/>
      </c>
      <c r="D22">
        <f>""</f>
        <v/>
      </c>
      <c r="G22">
        <f>""</f>
        <v/>
      </c>
    </row>
    <row r="23">
      <c r="B23">
        <f>""</f>
        <v/>
      </c>
      <c r="C23">
        <f>""</f>
        <v/>
      </c>
      <c r="D23">
        <f>""</f>
        <v/>
      </c>
      <c r="G23">
        <f>""</f>
        <v/>
      </c>
    </row>
    <row r="24">
      <c r="B24">
        <f>""</f>
        <v/>
      </c>
      <c r="C24">
        <f>""</f>
        <v/>
      </c>
      <c r="D24">
        <f>""</f>
        <v/>
      </c>
      <c r="G24">
        <f>""</f>
        <v/>
      </c>
    </row>
    <row r="25">
      <c r="B25">
        <f>""</f>
        <v/>
      </c>
      <c r="C25">
        <f>""</f>
        <v/>
      </c>
      <c r="D25">
        <f>""</f>
        <v/>
      </c>
      <c r="G25">
        <f>""</f>
        <v/>
      </c>
    </row>
    <row r="26">
      <c r="B26">
        <f>""</f>
        <v/>
      </c>
      <c r="C26">
        <f>""</f>
        <v/>
      </c>
      <c r="D26">
        <f>""</f>
        <v/>
      </c>
      <c r="G26">
        <f>""</f>
        <v/>
      </c>
    </row>
    <row r="27">
      <c r="B27">
        <f>""</f>
        <v/>
      </c>
      <c r="C27">
        <f>""</f>
        <v/>
      </c>
      <c r="D27">
        <f>""</f>
        <v/>
      </c>
      <c r="G27">
        <f>""</f>
        <v/>
      </c>
    </row>
    <row r="28">
      <c r="B28">
        <f>""</f>
        <v/>
      </c>
      <c r="C28">
        <f>""</f>
        <v/>
      </c>
      <c r="D28">
        <f>""</f>
        <v/>
      </c>
      <c r="G28">
        <f>""</f>
        <v/>
      </c>
    </row>
    <row r="29">
      <c r="B29">
        <f>""</f>
        <v/>
      </c>
      <c r="C29">
        <f>""</f>
        <v/>
      </c>
      <c r="D29">
        <f>""</f>
        <v/>
      </c>
      <c r="G29">
        <f>""</f>
        <v/>
      </c>
    </row>
    <row r="30">
      <c r="B30">
        <f>""</f>
        <v/>
      </c>
      <c r="C30">
        <f>""</f>
        <v/>
      </c>
      <c r="D30">
        <f>""</f>
        <v/>
      </c>
      <c r="G30">
        <f>""</f>
        <v/>
      </c>
    </row>
    <row r="31">
      <c r="B31">
        <f>""</f>
        <v/>
      </c>
      <c r="C31">
        <f>""</f>
        <v/>
      </c>
      <c r="D31">
        <f>""</f>
        <v/>
      </c>
      <c r="G31">
        <f>""</f>
        <v/>
      </c>
    </row>
    <row r="32">
      <c r="B32">
        <f>""</f>
        <v/>
      </c>
      <c r="C32">
        <f>""</f>
        <v/>
      </c>
      <c r="D32">
        <f>""</f>
        <v/>
      </c>
      <c r="G32">
        <f>""</f>
        <v/>
      </c>
    </row>
    <row r="33">
      <c r="B33">
        <f>""</f>
        <v/>
      </c>
      <c r="C33">
        <f>""</f>
        <v/>
      </c>
      <c r="D33">
        <f>""</f>
        <v/>
      </c>
      <c r="G33">
        <f>""</f>
        <v/>
      </c>
    </row>
    <row r="34">
      <c r="B34">
        <f>""</f>
        <v/>
      </c>
      <c r="C34">
        <f>""</f>
        <v/>
      </c>
      <c r="D34">
        <f>""</f>
        <v/>
      </c>
      <c r="G34">
        <f>""</f>
        <v/>
      </c>
    </row>
    <row r="35">
      <c r="B35">
        <f>""</f>
        <v/>
      </c>
      <c r="C35">
        <f>""</f>
        <v/>
      </c>
      <c r="D35">
        <f>""</f>
        <v/>
      </c>
      <c r="G35">
        <f>""</f>
        <v/>
      </c>
    </row>
    <row r="36">
      <c r="B36">
        <f>""</f>
        <v/>
      </c>
      <c r="C36">
        <f>""</f>
        <v/>
      </c>
      <c r="D36">
        <f>""</f>
        <v/>
      </c>
      <c r="G36">
        <f>""</f>
        <v/>
      </c>
    </row>
    <row r="37">
      <c r="B37">
        <f>""</f>
        <v/>
      </c>
      <c r="C37">
        <f>""</f>
        <v/>
      </c>
      <c r="D37">
        <f>""</f>
        <v/>
      </c>
      <c r="G37">
        <f>""</f>
        <v/>
      </c>
    </row>
    <row r="38">
      <c r="B38">
        <f>""</f>
        <v/>
      </c>
      <c r="C38">
        <f>""</f>
        <v/>
      </c>
      <c r="D38">
        <f>""</f>
        <v/>
      </c>
      <c r="G38">
        <f>""</f>
        <v/>
      </c>
    </row>
    <row r="39">
      <c r="B39">
        <f>""</f>
        <v/>
      </c>
      <c r="C39">
        <f>""</f>
        <v/>
      </c>
      <c r="D39">
        <f>""</f>
        <v/>
      </c>
      <c r="G39">
        <f>""</f>
        <v/>
      </c>
    </row>
    <row r="40">
      <c r="B40">
        <f>""</f>
        <v/>
      </c>
      <c r="C40">
        <f>""</f>
        <v/>
      </c>
      <c r="D40">
        <f>""</f>
        <v/>
      </c>
      <c r="G40">
        <f>""</f>
        <v/>
      </c>
    </row>
    <row r="41">
      <c r="B41">
        <f>""</f>
        <v/>
      </c>
      <c r="C41">
        <f>""</f>
        <v/>
      </c>
      <c r="D41">
        <f>""</f>
        <v/>
      </c>
      <c r="G41">
        <f>""</f>
        <v/>
      </c>
    </row>
    <row r="42">
      <c r="B42">
        <f>""</f>
        <v/>
      </c>
      <c r="C42">
        <f>""</f>
        <v/>
      </c>
      <c r="D42">
        <f>""</f>
        <v/>
      </c>
      <c r="G42">
        <f>""</f>
        <v/>
      </c>
    </row>
    <row r="43">
      <c r="B43">
        <f>""</f>
        <v/>
      </c>
      <c r="C43">
        <f>""</f>
        <v/>
      </c>
      <c r="D43">
        <f>""</f>
        <v/>
      </c>
      <c r="G43">
        <f>""</f>
        <v/>
      </c>
    </row>
    <row r="44">
      <c r="B44">
        <f>""</f>
        <v/>
      </c>
      <c r="C44">
        <f>""</f>
        <v/>
      </c>
      <c r="D44">
        <f>""</f>
        <v/>
      </c>
      <c r="G44">
        <f>""</f>
        <v/>
      </c>
    </row>
    <row r="45">
      <c r="B45">
        <f>""</f>
        <v/>
      </c>
      <c r="C45">
        <f>""</f>
        <v/>
      </c>
      <c r="D45">
        <f>""</f>
        <v/>
      </c>
      <c r="G45">
        <f>""</f>
        <v/>
      </c>
    </row>
    <row r="46">
      <c r="B46">
        <f>""</f>
        <v/>
      </c>
      <c r="C46">
        <f>""</f>
        <v/>
      </c>
      <c r="D46">
        <f>""</f>
        <v/>
      </c>
      <c r="G46">
        <f>""</f>
        <v/>
      </c>
    </row>
    <row r="47">
      <c r="B47">
        <f>""</f>
        <v/>
      </c>
      <c r="C47">
        <f>""</f>
        <v/>
      </c>
      <c r="D47">
        <f>""</f>
        <v/>
      </c>
      <c r="G47">
        <f>""</f>
        <v/>
      </c>
    </row>
    <row r="48">
      <c r="B48">
        <f>""</f>
        <v/>
      </c>
      <c r="C48">
        <f>""</f>
        <v/>
      </c>
      <c r="D48">
        <f>""</f>
        <v/>
      </c>
      <c r="G48">
        <f>""</f>
        <v/>
      </c>
    </row>
    <row r="49">
      <c r="B49">
        <f>""</f>
        <v/>
      </c>
      <c r="C49">
        <f>""</f>
        <v/>
      </c>
      <c r="D49">
        <f>""</f>
        <v/>
      </c>
      <c r="G49">
        <f>""</f>
        <v/>
      </c>
    </row>
    <row r="50">
      <c r="B50">
        <f>""</f>
        <v/>
      </c>
      <c r="C50">
        <f>""</f>
        <v/>
      </c>
      <c r="D50">
        <f>""</f>
        <v/>
      </c>
      <c r="G50">
        <f>""</f>
        <v/>
      </c>
    </row>
    <row r="51">
      <c r="B51">
        <f>""</f>
        <v/>
      </c>
      <c r="C51">
        <f>""</f>
        <v/>
      </c>
      <c r="D51">
        <f>""</f>
        <v/>
      </c>
      <c r="G51">
        <f>""</f>
        <v/>
      </c>
    </row>
    <row r="52">
      <c r="B52">
        <f>""</f>
        <v/>
      </c>
      <c r="C52">
        <f>""</f>
        <v/>
      </c>
      <c r="D52">
        <f>""</f>
        <v/>
      </c>
      <c r="G52">
        <f>""</f>
        <v/>
      </c>
    </row>
    <row r="53">
      <c r="B53">
        <f>""</f>
        <v/>
      </c>
      <c r="C53">
        <f>""</f>
        <v/>
      </c>
      <c r="D53">
        <f>""</f>
        <v/>
      </c>
      <c r="G53">
        <f>""</f>
        <v/>
      </c>
    </row>
    <row r="54">
      <c r="B54">
        <f>""</f>
        <v/>
      </c>
      <c r="C54">
        <f>""</f>
        <v/>
      </c>
      <c r="D54">
        <f>""</f>
        <v/>
      </c>
      <c r="G54">
        <f>""</f>
        <v/>
      </c>
    </row>
    <row r="55">
      <c r="B55">
        <f>""</f>
        <v/>
      </c>
      <c r="C55">
        <f>""</f>
        <v/>
      </c>
      <c r="D55">
        <f>""</f>
        <v/>
      </c>
      <c r="G55">
        <f>""</f>
        <v/>
      </c>
    </row>
    <row r="56">
      <c r="B56">
        <f>""</f>
        <v/>
      </c>
      <c r="C56">
        <f>""</f>
        <v/>
      </c>
      <c r="D56">
        <f>""</f>
        <v/>
      </c>
      <c r="G56">
        <f>""</f>
        <v/>
      </c>
    </row>
    <row r="57">
      <c r="B57">
        <f>""</f>
        <v/>
      </c>
      <c r="C57">
        <f>""</f>
        <v/>
      </c>
      <c r="D57">
        <f>""</f>
        <v/>
      </c>
      <c r="G57">
        <f>""</f>
        <v/>
      </c>
    </row>
    <row r="58">
      <c r="B58">
        <f>""</f>
        <v/>
      </c>
      <c r="C58">
        <f>""</f>
        <v/>
      </c>
      <c r="D58">
        <f>""</f>
        <v/>
      </c>
      <c r="G58">
        <f>""</f>
        <v/>
      </c>
    </row>
    <row r="59">
      <c r="B59">
        <f>""</f>
        <v/>
      </c>
      <c r="C59">
        <f>""</f>
        <v/>
      </c>
      <c r="D59">
        <f>""</f>
        <v/>
      </c>
      <c r="G59">
        <f>""</f>
        <v/>
      </c>
    </row>
    <row r="60">
      <c r="B60">
        <f>""</f>
        <v/>
      </c>
      <c r="C60">
        <f>""</f>
        <v/>
      </c>
      <c r="D60">
        <f>""</f>
        <v/>
      </c>
      <c r="G60">
        <f>""</f>
        <v/>
      </c>
    </row>
    <row r="61">
      <c r="B61">
        <f>""</f>
        <v/>
      </c>
      <c r="C61">
        <f>""</f>
        <v/>
      </c>
      <c r="D61">
        <f>""</f>
        <v/>
      </c>
      <c r="G61">
        <f>""</f>
        <v/>
      </c>
    </row>
    <row r="62">
      <c r="B62">
        <f>""</f>
        <v/>
      </c>
      <c r="C62">
        <f>""</f>
        <v/>
      </c>
      <c r="D62">
        <f>""</f>
        <v/>
      </c>
      <c r="G62">
        <f>""</f>
        <v/>
      </c>
    </row>
    <row r="63">
      <c r="B63">
        <f>""</f>
        <v/>
      </c>
      <c r="C63">
        <f>""</f>
        <v/>
      </c>
      <c r="D63">
        <f>""</f>
        <v/>
      </c>
      <c r="G63">
        <f>""</f>
        <v/>
      </c>
    </row>
    <row r="64">
      <c r="B64">
        <f>""</f>
        <v/>
      </c>
      <c r="C64">
        <f>""</f>
        <v/>
      </c>
      <c r="D64">
        <f>""</f>
        <v/>
      </c>
      <c r="G64">
        <f>""</f>
        <v/>
      </c>
    </row>
    <row r="65">
      <c r="B65">
        <f>""</f>
        <v/>
      </c>
      <c r="C65">
        <f>""</f>
        <v/>
      </c>
      <c r="D65">
        <f>""</f>
        <v/>
      </c>
      <c r="G65">
        <f>""</f>
        <v/>
      </c>
    </row>
    <row r="66">
      <c r="B66">
        <f>""</f>
        <v/>
      </c>
      <c r="C66">
        <f>""</f>
        <v/>
      </c>
      <c r="D66">
        <f>""</f>
        <v/>
      </c>
      <c r="G66">
        <f>""</f>
        <v/>
      </c>
    </row>
    <row r="67">
      <c r="B67">
        <f>""</f>
        <v/>
      </c>
      <c r="C67">
        <f>""</f>
        <v/>
      </c>
      <c r="D67">
        <f>""</f>
        <v/>
      </c>
      <c r="G67">
        <f>""</f>
        <v/>
      </c>
    </row>
    <row r="68">
      <c r="B68">
        <f>""</f>
        <v/>
      </c>
      <c r="C68">
        <f>""</f>
        <v/>
      </c>
      <c r="D68">
        <f>""</f>
        <v/>
      </c>
      <c r="G68">
        <f>""</f>
        <v/>
      </c>
    </row>
    <row r="69">
      <c r="B69">
        <f>""</f>
        <v/>
      </c>
      <c r="C69">
        <f>""</f>
        <v/>
      </c>
      <c r="D69">
        <f>""</f>
        <v/>
      </c>
      <c r="G69">
        <f>""</f>
        <v/>
      </c>
    </row>
    <row r="70">
      <c r="B70">
        <f>""</f>
        <v/>
      </c>
      <c r="C70">
        <f>""</f>
        <v/>
      </c>
      <c r="D70">
        <f>""</f>
        <v/>
      </c>
      <c r="G70">
        <f>""</f>
        <v/>
      </c>
    </row>
    <row r="71">
      <c r="B71">
        <f>""</f>
        <v/>
      </c>
      <c r="C71">
        <f>""</f>
        <v/>
      </c>
      <c r="D71">
        <f>""</f>
        <v/>
      </c>
      <c r="G71">
        <f>""</f>
        <v/>
      </c>
    </row>
    <row r="72">
      <c r="B72">
        <f>""</f>
        <v/>
      </c>
      <c r="C72">
        <f>""</f>
        <v/>
      </c>
      <c r="D72">
        <f>""</f>
        <v/>
      </c>
      <c r="G72">
        <f>""</f>
        <v/>
      </c>
    </row>
    <row r="73">
      <c r="B73">
        <f>""</f>
        <v/>
      </c>
      <c r="C73">
        <f>""</f>
        <v/>
      </c>
      <c r="D73">
        <f>""</f>
        <v/>
      </c>
      <c r="G73">
        <f>""</f>
        <v/>
      </c>
    </row>
    <row r="74">
      <c r="B74">
        <f>""</f>
        <v/>
      </c>
      <c r="C74">
        <f>""</f>
        <v/>
      </c>
      <c r="D74">
        <f>""</f>
        <v/>
      </c>
      <c r="G74">
        <f>""</f>
        <v/>
      </c>
    </row>
    <row r="75">
      <c r="B75">
        <f>""</f>
        <v/>
      </c>
      <c r="C75">
        <f>""</f>
        <v/>
      </c>
      <c r="D75">
        <f>""</f>
        <v/>
      </c>
      <c r="G75">
        <f>""</f>
        <v/>
      </c>
    </row>
    <row r="76">
      <c r="B76">
        <f>""</f>
        <v/>
      </c>
      <c r="C76">
        <f>""</f>
        <v/>
      </c>
      <c r="D76">
        <f>""</f>
        <v/>
      </c>
      <c r="G76">
        <f>""</f>
        <v/>
      </c>
    </row>
    <row r="77">
      <c r="B77">
        <f>""</f>
        <v/>
      </c>
      <c r="C77">
        <f>""</f>
        <v/>
      </c>
      <c r="D77">
        <f>""</f>
        <v/>
      </c>
      <c r="G77">
        <f>""</f>
        <v/>
      </c>
    </row>
    <row r="78">
      <c r="B78">
        <f>""</f>
        <v/>
      </c>
      <c r="C78">
        <f>""</f>
        <v/>
      </c>
      <c r="D78">
        <f>""</f>
        <v/>
      </c>
      <c r="G78">
        <f>""</f>
        <v/>
      </c>
    </row>
    <row r="79">
      <c r="B79">
        <f>""</f>
        <v/>
      </c>
      <c r="C79">
        <f>""</f>
        <v/>
      </c>
      <c r="D79">
        <f>""</f>
        <v/>
      </c>
      <c r="G79">
        <f>""</f>
        <v/>
      </c>
    </row>
    <row r="80">
      <c r="B80">
        <f>""</f>
        <v/>
      </c>
      <c r="C80">
        <f>""</f>
        <v/>
      </c>
      <c r="D80">
        <f>""</f>
        <v/>
      </c>
      <c r="G80">
        <f>""</f>
        <v/>
      </c>
    </row>
    <row r="81">
      <c r="B81">
        <f>""</f>
        <v/>
      </c>
      <c r="C81">
        <f>""</f>
        <v/>
      </c>
      <c r="D81">
        <f>""</f>
        <v/>
      </c>
      <c r="G81">
        <f>""</f>
        <v/>
      </c>
    </row>
    <row r="82">
      <c r="B82">
        <f>""</f>
        <v/>
      </c>
      <c r="C82">
        <f>""</f>
        <v/>
      </c>
      <c r="D82">
        <f>""</f>
        <v/>
      </c>
      <c r="G82">
        <f>""</f>
        <v/>
      </c>
    </row>
    <row r="83">
      <c r="B83">
        <f>""</f>
        <v/>
      </c>
      <c r="C83">
        <f>""</f>
        <v/>
      </c>
      <c r="D83">
        <f>""</f>
        <v/>
      </c>
      <c r="G83">
        <f>""</f>
        <v/>
      </c>
    </row>
    <row r="84">
      <c r="B84">
        <f>""</f>
        <v/>
      </c>
      <c r="C84">
        <f>""</f>
        <v/>
      </c>
      <c r="D84">
        <f>""</f>
        <v/>
      </c>
      <c r="G84">
        <f>""</f>
        <v/>
      </c>
    </row>
    <row r="85">
      <c r="B85">
        <f>""</f>
        <v/>
      </c>
      <c r="C85">
        <f>""</f>
        <v/>
      </c>
      <c r="D85">
        <f>""</f>
        <v/>
      </c>
      <c r="G85">
        <f>""</f>
        <v/>
      </c>
    </row>
    <row r="86">
      <c r="B86">
        <f>""</f>
        <v/>
      </c>
      <c r="C86">
        <f>""</f>
        <v/>
      </c>
      <c r="D86">
        <f>""</f>
        <v/>
      </c>
      <c r="G86">
        <f>""</f>
        <v/>
      </c>
    </row>
    <row r="87">
      <c r="B87">
        <f>""</f>
        <v/>
      </c>
      <c r="C87">
        <f>""</f>
        <v/>
      </c>
      <c r="D87">
        <f>""</f>
        <v/>
      </c>
      <c r="G87">
        <f>""</f>
        <v/>
      </c>
    </row>
    <row r="88">
      <c r="B88">
        <f>""</f>
        <v/>
      </c>
      <c r="C88">
        <f>""</f>
        <v/>
      </c>
      <c r="D88">
        <f>""</f>
        <v/>
      </c>
      <c r="G88">
        <f>""</f>
        <v/>
      </c>
    </row>
    <row r="89">
      <c r="B89">
        <f>""</f>
        <v/>
      </c>
      <c r="C89">
        <f>""</f>
        <v/>
      </c>
      <c r="D89">
        <f>""</f>
        <v/>
      </c>
      <c r="G89">
        <f>""</f>
        <v/>
      </c>
    </row>
    <row r="90">
      <c r="B90">
        <f>""</f>
        <v/>
      </c>
      <c r="C90">
        <f>""</f>
        <v/>
      </c>
      <c r="D90">
        <f>""</f>
        <v/>
      </c>
      <c r="G90">
        <f>""</f>
        <v/>
      </c>
    </row>
    <row r="91">
      <c r="B91">
        <f>""</f>
        <v/>
      </c>
      <c r="C91">
        <f>""</f>
        <v/>
      </c>
      <c r="D91">
        <f>""</f>
        <v/>
      </c>
      <c r="G91">
        <f>""</f>
        <v/>
      </c>
    </row>
    <row r="92">
      <c r="B92">
        <f>""</f>
        <v/>
      </c>
      <c r="C92">
        <f>""</f>
        <v/>
      </c>
      <c r="D92">
        <f>""</f>
        <v/>
      </c>
      <c r="G92">
        <f>""</f>
        <v/>
      </c>
    </row>
    <row r="93">
      <c r="B93">
        <f>""</f>
        <v/>
      </c>
      <c r="C93">
        <f>""</f>
        <v/>
      </c>
      <c r="D93">
        <f>""</f>
        <v/>
      </c>
      <c r="G93">
        <f>""</f>
        <v/>
      </c>
    </row>
    <row r="94">
      <c r="B94">
        <f>""</f>
        <v/>
      </c>
      <c r="C94">
        <f>""</f>
        <v/>
      </c>
      <c r="D94">
        <f>""</f>
        <v/>
      </c>
      <c r="G94">
        <f>""</f>
        <v/>
      </c>
    </row>
    <row r="95">
      <c r="B95">
        <f>""</f>
        <v/>
      </c>
      <c r="C95">
        <f>""</f>
        <v/>
      </c>
      <c r="D95">
        <f>""</f>
        <v/>
      </c>
      <c r="G95">
        <f>""</f>
        <v/>
      </c>
    </row>
    <row r="96">
      <c r="B96">
        <f>""</f>
        <v/>
      </c>
      <c r="C96">
        <f>""</f>
        <v/>
      </c>
      <c r="D96">
        <f>""</f>
        <v/>
      </c>
      <c r="G96">
        <f>""</f>
        <v/>
      </c>
    </row>
    <row r="97">
      <c r="B97">
        <f>""</f>
        <v/>
      </c>
      <c r="C97">
        <f>""</f>
        <v/>
      </c>
      <c r="D97">
        <f>""</f>
        <v/>
      </c>
      <c r="G97">
        <f>""</f>
        <v/>
      </c>
    </row>
    <row r="98">
      <c r="B98">
        <f>""</f>
        <v/>
      </c>
      <c r="C98">
        <f>""</f>
        <v/>
      </c>
      <c r="D98">
        <f>""</f>
        <v/>
      </c>
      <c r="G98">
        <f>""</f>
        <v/>
      </c>
    </row>
    <row r="99">
      <c r="B99">
        <f>""</f>
        <v/>
      </c>
      <c r="C99">
        <f>""</f>
        <v/>
      </c>
      <c r="D99">
        <f>""</f>
        <v/>
      </c>
      <c r="G99">
        <f>""</f>
        <v/>
      </c>
    </row>
    <row r="100">
      <c r="B100">
        <f>""</f>
        <v/>
      </c>
      <c r="C100">
        <f>""</f>
        <v/>
      </c>
      <c r="D100">
        <f>""</f>
        <v/>
      </c>
      <c r="G100">
        <f>""</f>
        <v/>
      </c>
    </row>
    <row r="101">
      <c r="B101">
        <f>""</f>
        <v/>
      </c>
      <c r="C101">
        <f>""</f>
        <v/>
      </c>
      <c r="D101">
        <f>""</f>
        <v/>
      </c>
      <c r="G101">
        <f>""</f>
        <v/>
      </c>
    </row>
  </sheetData>
  <mergeCells count="1">
    <mergeCell ref="A1:H1"/>
  </mergeCells>
  <conditionalFormatting sqref="A9">
    <cfRule type="cellIs" priority="1" operator="greaterThanOrEqual" dxfId="0">
      <formula>0.9</formula>
    </cfRule>
    <cfRule type="cellIs" priority="2" operator="between" dxfId="1">
      <formula>0.7</formula>
      <formula>0.899999</formula>
    </cfRule>
    <cfRule type="cellIs" priority="3" operator="lessThan" dxfId="2">
      <formula>0.7</formula>
    </cfRule>
  </conditionalFormatting>
  <conditionalFormatting sqref="G6">
    <cfRule type="cellIs" priority="4" operator="greaterThan" dxfId="2">
      <formula>0</formula>
    </cfRule>
  </conditionalFormatting>
  <conditionalFormatting sqref="C9">
    <cfRule type="cellIs" priority="5" operator="greaterThan" dxfId="3">
      <formula>0</formula>
    </cfRule>
  </conditionalFormatting>
  <conditionalFormatting sqref="C13:C16">
    <cfRule type="colorScale" priority="6">
      <colorScale>
        <cfvo type="num" val="0"/>
        <cfvo type="num" val="0.7"/>
        <cfvo type="num" val="1"/>
        <color rgb="00B7473A"/>
        <color rgb="00F4D35E"/>
        <color rgb="002F7D5B"/>
      </colorScale>
    </cfRule>
  </conditionalFormatting>
  <dataValidations count="1">
    <dataValidation sqref="B2" showDropDown="0" showInputMessage="0" showErrorMessage="1" allowBlank="0" errorTitle="Invalid Date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4" customWidth="1" min="5" max="5"/>
    <col width="14" customWidth="1" min="6" max="6"/>
    <col width="18" customWidth="1" min="7" max="7"/>
    <col width="20" customWidth="1" min="8" max="8"/>
    <col width="20" customWidth="1" min="9" max="9"/>
    <col width="16" customWidth="1" min="10" max="10"/>
    <col width="20" customWidth="1" min="11" max="11"/>
    <col width="16" customWidth="1" min="12" max="12"/>
    <col width="20" customWidth="1" min="13" max="13"/>
    <col width="16" customWidth="1" min="14" max="14"/>
    <col width="20" customWidth="1" min="15" max="15"/>
    <col width="16" customWidth="1" min="16" max="16"/>
    <col width="20" customWidth="1" min="17" max="17"/>
    <col width="16" customWidth="1" min="18" max="18"/>
    <col width="20" customWidth="1" min="19" max="19"/>
    <col width="16" customWidth="1" min="20" max="20"/>
    <col width="16" customWidth="1" min="21" max="21"/>
    <col width="16" customWidth="1" min="22" max="22"/>
    <col width="13" customWidth="1" min="23" max="23"/>
    <col width="16" customWidth="1" min="24" max="24"/>
    <col width="16" customWidth="1" min="25" max="25"/>
    <col width="32" customWidth="1" min="26" max="26"/>
    <col width="15" customWidth="1" min="27" max="27"/>
    <col width="34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</cols>
  <sheetData>
    <row r="1" ht="28" customHeight="1">
      <c r="A1" s="1" t="inlineStr">
        <is>
          <t>Applicant Document Completion Tracker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  <c r="AA1" s="30" t="n"/>
      <c r="AB1" s="30" t="n"/>
      <c r="AC1" s="30" t="n"/>
      <c r="AD1" s="30" t="n"/>
      <c r="AE1" s="30" t="n"/>
      <c r="AF1" s="30" t="n"/>
      <c r="AG1" s="30" t="n"/>
      <c r="AH1" s="31" t="n"/>
    </row>
    <row r="2" ht="32" customHeight="1">
      <c r="A2" s="6" t="inlineStr">
        <is>
          <t>Enter one row per applicant. Update document statuses and received dates only; do not enter document numbers or document contents.</t>
        </is>
      </c>
    </row>
    <row r="5" ht="52" customHeight="1">
      <c r="A5" s="10" t="inlineStr">
        <is>
          <t>Applicant ID</t>
        </is>
      </c>
      <c r="B5" s="10" t="inlineStr">
        <is>
          <t>Applicant Name</t>
        </is>
      </c>
      <c r="C5" s="10" t="inlineStr">
        <is>
          <t>Program</t>
        </is>
      </c>
      <c r="D5" s="10" t="inlineStr">
        <is>
          <t>Cohort</t>
        </is>
      </c>
      <c r="E5" s="10" t="inlineStr">
        <is>
          <t>Application Date</t>
        </is>
      </c>
      <c r="F5" s="10" t="inlineStr">
        <is>
          <t>Target Start Date</t>
        </is>
      </c>
      <c r="G5" s="10" t="inlineStr">
        <is>
          <t>Owner</t>
        </is>
      </c>
      <c r="H5" s="10" t="inlineStr">
        <is>
          <t>Application Status</t>
        </is>
      </c>
      <c r="I5" s="10" t="inlineStr">
        <is>
          <t>Application Form Status</t>
        </is>
      </c>
      <c r="J5" s="10" t="inlineStr">
        <is>
          <t>Application Form Received Date</t>
        </is>
      </c>
      <c r="K5" s="10" t="inlineStr">
        <is>
          <t>Identity Verification Status</t>
        </is>
      </c>
      <c r="L5" s="10" t="inlineStr">
        <is>
          <t>Identity Verification Received Date</t>
        </is>
      </c>
      <c r="M5" s="10" t="inlineStr">
        <is>
          <t>Transcript Status</t>
        </is>
      </c>
      <c r="N5" s="10" t="inlineStr">
        <is>
          <t>Transcript Received Date</t>
        </is>
      </c>
      <c r="O5" s="10" t="inlineStr">
        <is>
          <t>Resume Status</t>
        </is>
      </c>
      <c r="P5" s="10" t="inlineStr">
        <is>
          <t>Resume Received Date</t>
        </is>
      </c>
      <c r="Q5" s="10" t="inlineStr">
        <is>
          <t>Recommendation Status</t>
        </is>
      </c>
      <c r="R5" s="10" t="inlineStr">
        <is>
          <t>Recommendation Received Date</t>
        </is>
      </c>
      <c r="S5" s="10" t="inlineStr">
        <is>
          <t>Prerequisite Proof Status</t>
        </is>
      </c>
      <c r="T5" s="10" t="inlineStr">
        <is>
          <t>Prerequisite Proof Received Date</t>
        </is>
      </c>
      <c r="U5" s="10" t="inlineStr">
        <is>
          <t>Required Documents</t>
        </is>
      </c>
      <c r="V5" s="10" t="inlineStr">
        <is>
          <t>Complete Documents</t>
        </is>
      </c>
      <c r="W5" s="10" t="inlineStr">
        <is>
          <t>Completion %</t>
        </is>
      </c>
      <c r="X5" s="10" t="inlineStr">
        <is>
          <t>Open Document Count</t>
        </is>
      </c>
      <c r="Y5" s="10" t="inlineStr">
        <is>
          <t>Days to Start</t>
        </is>
      </c>
      <c r="Z5" s="10" t="inlineStr">
        <is>
          <t>Alert</t>
        </is>
      </c>
      <c r="AA5" s="10" t="inlineStr">
        <is>
          <t>Last Review Date</t>
        </is>
      </c>
      <c r="AB5" s="10" t="inlineStr">
        <is>
          <t>Notes</t>
        </is>
      </c>
      <c r="AC5" s="10" t="inlineStr">
        <is>
          <t>Req: Application Form</t>
        </is>
      </c>
      <c r="AD5" s="10" t="inlineStr">
        <is>
          <t>Req: Identity Verification</t>
        </is>
      </c>
      <c r="AE5" s="10" t="inlineStr">
        <is>
          <t>Req: Transcript</t>
        </is>
      </c>
      <c r="AF5" s="10" t="inlineStr">
        <is>
          <t>Req: Resume</t>
        </is>
      </c>
      <c r="AG5" s="10" t="inlineStr">
        <is>
          <t>Req: Recommendation</t>
        </is>
      </c>
      <c r="AH5" s="10" t="inlineStr">
        <is>
          <t>Req: Prerequisite Proof</t>
        </is>
      </c>
    </row>
    <row r="6">
      <c r="A6" s="17" t="inlineStr">
        <is>
          <t>APP-26001</t>
        </is>
      </c>
      <c r="B6" s="17" t="inlineStr">
        <is>
          <t>Maya Cole</t>
        </is>
      </c>
      <c r="C6" s="17" t="inlineStr">
        <is>
          <t>Allied Health Foundations</t>
        </is>
      </c>
      <c r="D6" s="17" t="inlineStr">
        <is>
          <t>Fall 2026</t>
        </is>
      </c>
      <c r="E6" s="34" t="n">
        <v>46217</v>
      </c>
      <c r="F6" s="34" t="n">
        <v>46286</v>
      </c>
      <c r="G6" s="17" t="inlineStr">
        <is>
          <t>Jordan Lee</t>
        </is>
      </c>
      <c r="H6" s="17" t="inlineStr">
        <is>
          <t>Pending Documents</t>
        </is>
      </c>
      <c r="I6" s="17" t="inlineStr">
        <is>
          <t>Accepted</t>
        </is>
      </c>
      <c r="J6" s="34" t="n">
        <v>46217</v>
      </c>
      <c r="K6" s="17" t="inlineStr">
        <is>
          <t>Accepted</t>
        </is>
      </c>
      <c r="L6" s="34" t="n">
        <v>46219</v>
      </c>
      <c r="M6" s="17" t="inlineStr">
        <is>
          <t>Requested</t>
        </is>
      </c>
      <c r="N6" s="34" t="n"/>
      <c r="O6" s="17" t="inlineStr">
        <is>
          <t>Not Required</t>
        </is>
      </c>
      <c r="P6" s="34" t="n"/>
      <c r="Q6" s="17" t="inlineStr">
        <is>
          <t>Received</t>
        </is>
      </c>
      <c r="R6" s="34" t="n">
        <v>46262</v>
      </c>
      <c r="S6" s="17" t="inlineStr">
        <is>
          <t>Accepted</t>
        </is>
      </c>
      <c r="T6" s="34" t="n">
        <v>46235</v>
      </c>
      <c r="U6" s="11">
        <f>IF($A6="","",SUM($AC6:$AH6))</f>
        <v/>
      </c>
      <c r="V6" s="11">
        <f>IF($A6="","",$AC6*--OR($I6="Accepted",$I6="Waived")+$AD6*--OR($K6="Accepted",$K6="Waived")+$AE6*--OR($M6="Accepted",$M6="Waived")+$AF6*--OR($O6="Accepted",$O6="Waived")+$AG6*--OR($Q6="Accepted",$Q6="Waived")+$AH6*--OR($S6="Accepted",$S6="Waived"))</f>
        <v/>
      </c>
      <c r="W6" s="19">
        <f>IF($A6="","",IFERROR(IF($U6=0,0,$V6/$U6),0))</f>
        <v/>
      </c>
      <c r="X6" s="11">
        <f>IF($A6="","",$U6-$V6)</f>
        <v/>
      </c>
      <c r="Y6" s="20">
        <f>IF(OR($A6="",$F6=""),"",$F6-Dashboard!$B$2)</f>
        <v/>
      </c>
      <c r="Z6" s="21">
        <f>IF($A6="","",IF(OR($H6="Declined",$H6="Withdrawn"),"Closed",IF(OR($C6="",COUNTIF(Lists!$A$5:$A$8,$C6)=0),"Configuration issue",IF($F6="","Add target start date",IF(OR(AND($AC6=1,$I6="Needs Revision"),AND($AD6=1,$K6="Needs Revision"),AND($AE6=1,$M6="Needs Revision"),AND($AF6=1,$O6="Needs Revision"),AND($AG6=1,$Q6="Needs Revision"),AND($AH6=1,$S6="Needs Revision")),"Needs revision",IF($W6=1,"Complete",IF($Y6&lt;0,"Past due: documents outstanding",IF($Y6&lt;=14,"Urgent: due within 14 days","Documents outstanding"))))))))</f>
        <v/>
      </c>
      <c r="AA6" s="34" t="n">
        <v>46268</v>
      </c>
      <c r="AB6" s="22" t="inlineStr">
        <is>
          <t>Follow up on transcript.</t>
        </is>
      </c>
      <c r="AC6" s="11">
        <f>IF($A6="","",IFERROR(INDEX(Lists!$B$5:$B$8,MATCH($C6,Lists!$A$5:$A$8,0)),0))</f>
        <v/>
      </c>
      <c r="AD6" s="11">
        <f>IF($A6="","",IFERROR(INDEX(Lists!$C$5:$C$8,MATCH($C6,Lists!$A$5:$A$8,0)),0))</f>
        <v/>
      </c>
      <c r="AE6" s="11">
        <f>IF($A6="","",IFERROR(INDEX(Lists!$D$5:$D$8,MATCH($C6,Lists!$A$5:$A$8,0)),0))</f>
        <v/>
      </c>
      <c r="AF6" s="11">
        <f>IF($A6="","",IFERROR(INDEX(Lists!$E$5:$E$8,MATCH($C6,Lists!$A$5:$A$8,0)),0))</f>
        <v/>
      </c>
      <c r="AG6" s="11">
        <f>IF($A6="","",IFERROR(INDEX(Lists!$F$5:$F$8,MATCH($C6,Lists!$A$5:$A$8,0)),0))</f>
        <v/>
      </c>
      <c r="AH6" s="11">
        <f>IF($A6="","",IFERROR(INDEX(Lists!$G$5:$G$8,MATCH($C6,Lists!$A$5:$A$8,0)),0))</f>
        <v/>
      </c>
    </row>
    <row r="7">
      <c r="A7" s="17" t="inlineStr">
        <is>
          <t>APP-26002</t>
        </is>
      </c>
      <c r="B7" s="17" t="inlineStr">
        <is>
          <t>Ethan Park</t>
        </is>
      </c>
      <c r="C7" s="17" t="inlineStr">
        <is>
          <t>Business Operations Certificate</t>
        </is>
      </c>
      <c r="D7" s="17" t="inlineStr">
        <is>
          <t>Fall 2026</t>
        </is>
      </c>
      <c r="E7" s="34" t="n">
        <v>46236</v>
      </c>
      <c r="F7" s="34" t="n">
        <v>46279</v>
      </c>
      <c r="G7" s="17" t="inlineStr">
        <is>
          <t>Casey Morgan</t>
        </is>
      </c>
      <c r="H7" s="17" t="inlineStr">
        <is>
          <t>Ready for Decision</t>
        </is>
      </c>
      <c r="I7" s="17" t="inlineStr">
        <is>
          <t>Accepted</t>
        </is>
      </c>
      <c r="J7" s="34" t="n">
        <v>46236</v>
      </c>
      <c r="K7" s="17" t="inlineStr">
        <is>
          <t>Accepted</t>
        </is>
      </c>
      <c r="L7" s="34" t="n">
        <v>46238</v>
      </c>
      <c r="M7" s="17" t="inlineStr">
        <is>
          <t>Accepted</t>
        </is>
      </c>
      <c r="N7" s="34" t="n">
        <v>46246</v>
      </c>
      <c r="O7" s="17" t="inlineStr">
        <is>
          <t>Accepted</t>
        </is>
      </c>
      <c r="P7" s="34" t="n">
        <v>46244</v>
      </c>
      <c r="Q7" s="17" t="inlineStr">
        <is>
          <t>Not Required</t>
        </is>
      </c>
      <c r="R7" s="34" t="n"/>
      <c r="S7" s="17" t="inlineStr">
        <is>
          <t>Not Required</t>
        </is>
      </c>
      <c r="T7" s="34" t="n"/>
      <c r="U7" s="11">
        <f>IF($A7="","",SUM($AC7:$AH7))</f>
        <v/>
      </c>
      <c r="V7" s="11">
        <f>IF($A7="","",$AC7*--OR($I7="Accepted",$I7="Waived")+$AD7*--OR($K7="Accepted",$K7="Waived")+$AE7*--OR($M7="Accepted",$M7="Waived")+$AF7*--OR($O7="Accepted",$O7="Waived")+$AG7*--OR($Q7="Accepted",$Q7="Waived")+$AH7*--OR($S7="Accepted",$S7="Waived"))</f>
        <v/>
      </c>
      <c r="W7" s="19">
        <f>IF($A7="","",IFERROR(IF($U7=0,0,$V7/$U7),0))</f>
        <v/>
      </c>
      <c r="X7" s="11">
        <f>IF($A7="","",$U7-$V7)</f>
        <v/>
      </c>
      <c r="Y7" s="20">
        <f>IF(OR($A7="",$F7=""),"",$F7-Dashboard!$B$2)</f>
        <v/>
      </c>
      <c r="Z7" s="21">
        <f>IF($A7="","",IF(OR($H7="Declined",$H7="Withdrawn"),"Closed",IF(OR($C7="",COUNTIF(Lists!$A$5:$A$8,$C7)=0),"Configuration issue",IF($F7="","Add target start date",IF(OR(AND($AC7=1,$I7="Needs Revision"),AND($AD7=1,$K7="Needs Revision"),AND($AE7=1,$M7="Needs Revision"),AND($AF7=1,$O7="Needs Revision"),AND($AG7=1,$Q7="Needs Revision"),AND($AH7=1,$S7="Needs Revision")),"Needs revision",IF($W7=1,"Complete",IF($Y7&lt;0,"Past due: documents outstanding",IF($Y7&lt;=14,"Urgent: due within 14 days","Documents outstanding"))))))))</f>
        <v/>
      </c>
      <c r="AA7" s="34" t="n">
        <v>46270</v>
      </c>
      <c r="AB7" s="22" t="inlineStr">
        <is>
          <t>File is document complete.</t>
        </is>
      </c>
      <c r="AC7" s="11">
        <f>IF($A7="","",IFERROR(INDEX(Lists!$B$5:$B$8,MATCH($C7,Lists!$A$5:$A$8,0)),0))</f>
        <v/>
      </c>
      <c r="AD7" s="11">
        <f>IF($A7="","",IFERROR(INDEX(Lists!$C$5:$C$8,MATCH($C7,Lists!$A$5:$A$8,0)),0))</f>
        <v/>
      </c>
      <c r="AE7" s="11">
        <f>IF($A7="","",IFERROR(INDEX(Lists!$D$5:$D$8,MATCH($C7,Lists!$A$5:$A$8,0)),0))</f>
        <v/>
      </c>
      <c r="AF7" s="11">
        <f>IF($A7="","",IFERROR(INDEX(Lists!$E$5:$E$8,MATCH($C7,Lists!$A$5:$A$8,0)),0))</f>
        <v/>
      </c>
      <c r="AG7" s="11">
        <f>IF($A7="","",IFERROR(INDEX(Lists!$F$5:$F$8,MATCH($C7,Lists!$A$5:$A$8,0)),0))</f>
        <v/>
      </c>
      <c r="AH7" s="11">
        <f>IF($A7="","",IFERROR(INDEX(Lists!$G$5:$G$8,MATCH($C7,Lists!$A$5:$A$8,0)),0))</f>
        <v/>
      </c>
    </row>
    <row r="8">
      <c r="A8" s="17" t="inlineStr">
        <is>
          <t>APP-26003</t>
        </is>
      </c>
      <c r="B8" s="17" t="inlineStr">
        <is>
          <t>Lena Ortiz</t>
        </is>
      </c>
      <c r="C8" s="17" t="inlineStr">
        <is>
          <t>IT Support Academy</t>
        </is>
      </c>
      <c r="D8" s="17" t="inlineStr">
        <is>
          <t>Fall 2026</t>
        </is>
      </c>
      <c r="E8" s="34" t="n">
        <v>46252</v>
      </c>
      <c r="F8" s="34" t="n">
        <v>46277</v>
      </c>
      <c r="G8" s="17" t="inlineStr">
        <is>
          <t>Taylor Brooks</t>
        </is>
      </c>
      <c r="H8" s="17" t="inlineStr">
        <is>
          <t>Pending Documents</t>
        </is>
      </c>
      <c r="I8" s="17" t="inlineStr">
        <is>
          <t>Accepted</t>
        </is>
      </c>
      <c r="J8" s="34" t="n">
        <v>46252</v>
      </c>
      <c r="K8" s="17" t="inlineStr">
        <is>
          <t>Received</t>
        </is>
      </c>
      <c r="L8" s="34" t="n">
        <v>46266</v>
      </c>
      <c r="M8" s="17" t="inlineStr">
        <is>
          <t>Not Required</t>
        </is>
      </c>
      <c r="N8" s="34" t="n"/>
      <c r="O8" s="17" t="inlineStr">
        <is>
          <t>Needs Revision</t>
        </is>
      </c>
      <c r="P8" s="34" t="n">
        <v>46264</v>
      </c>
      <c r="Q8" s="17" t="inlineStr">
        <is>
          <t>Not Required</t>
        </is>
      </c>
      <c r="R8" s="34" t="n"/>
      <c r="S8" s="17" t="inlineStr">
        <is>
          <t>Requested</t>
        </is>
      </c>
      <c r="T8" s="34" t="n"/>
      <c r="U8" s="11">
        <f>IF($A8="","",SUM($AC8:$AH8))</f>
        <v/>
      </c>
      <c r="V8" s="11">
        <f>IF($A8="","",$AC8*--OR($I8="Accepted",$I8="Waived")+$AD8*--OR($K8="Accepted",$K8="Waived")+$AE8*--OR($M8="Accepted",$M8="Waived")+$AF8*--OR($O8="Accepted",$O8="Waived")+$AG8*--OR($Q8="Accepted",$Q8="Waived")+$AH8*--OR($S8="Accepted",$S8="Waived"))</f>
        <v/>
      </c>
      <c r="W8" s="19">
        <f>IF($A8="","",IFERROR(IF($U8=0,0,$V8/$U8),0))</f>
        <v/>
      </c>
      <c r="X8" s="11">
        <f>IF($A8="","",$U8-$V8)</f>
        <v/>
      </c>
      <c r="Y8" s="20">
        <f>IF(OR($A8="",$F8=""),"",$F8-Dashboard!$B$2)</f>
        <v/>
      </c>
      <c r="Z8" s="21">
        <f>IF($A8="","",IF(OR($H8="Declined",$H8="Withdrawn"),"Closed",IF(OR($C8="",COUNTIF(Lists!$A$5:$A$8,$C8)=0),"Configuration issue",IF($F8="","Add target start date",IF(OR(AND($AC8=1,$I8="Needs Revision"),AND($AD8=1,$K8="Needs Revision"),AND($AE8=1,$M8="Needs Revision"),AND($AF8=1,$O8="Needs Revision"),AND($AG8=1,$Q8="Needs Revision"),AND($AH8=1,$S8="Needs Revision")),"Needs revision",IF($W8=1,"Complete",IF($Y8&lt;0,"Past due: documents outstanding",IF($Y8&lt;=14,"Urgent: due within 14 days","Documents outstanding"))))))))</f>
        <v/>
      </c>
      <c r="AA8" s="34" t="n">
        <v>46269</v>
      </c>
      <c r="AB8" s="22" t="inlineStr">
        <is>
          <t>Resume format needs revision.</t>
        </is>
      </c>
      <c r="AC8" s="11">
        <f>IF($A8="","",IFERROR(INDEX(Lists!$B$5:$B$8,MATCH($C8,Lists!$A$5:$A$8,0)),0))</f>
        <v/>
      </c>
      <c r="AD8" s="11">
        <f>IF($A8="","",IFERROR(INDEX(Lists!$C$5:$C$8,MATCH($C8,Lists!$A$5:$A$8,0)),0))</f>
        <v/>
      </c>
      <c r="AE8" s="11">
        <f>IF($A8="","",IFERROR(INDEX(Lists!$D$5:$D$8,MATCH($C8,Lists!$A$5:$A$8,0)),0))</f>
        <v/>
      </c>
      <c r="AF8" s="11">
        <f>IF($A8="","",IFERROR(INDEX(Lists!$E$5:$E$8,MATCH($C8,Lists!$A$5:$A$8,0)),0))</f>
        <v/>
      </c>
      <c r="AG8" s="11">
        <f>IF($A8="","",IFERROR(INDEX(Lists!$F$5:$F$8,MATCH($C8,Lists!$A$5:$A$8,0)),0))</f>
        <v/>
      </c>
      <c r="AH8" s="11">
        <f>IF($A8="","",IFERROR(INDEX(Lists!$G$5:$G$8,MATCH($C8,Lists!$A$5:$A$8,0)),0))</f>
        <v/>
      </c>
    </row>
    <row r="9">
      <c r="A9" s="17" t="inlineStr">
        <is>
          <t>APP-26004</t>
        </is>
      </c>
      <c r="B9" s="17" t="inlineStr">
        <is>
          <t>Noah Bennett</t>
        </is>
      </c>
      <c r="C9" s="17" t="inlineStr">
        <is>
          <t>Early Learning Workshop</t>
        </is>
      </c>
      <c r="D9" s="17" t="inlineStr">
        <is>
          <t>Winter 2027</t>
        </is>
      </c>
      <c r="E9" s="34" t="n">
        <v>46254</v>
      </c>
      <c r="F9" s="34" t="n">
        <v>46398</v>
      </c>
      <c r="G9" s="17" t="inlineStr">
        <is>
          <t>Riley Chen</t>
        </is>
      </c>
      <c r="H9" s="17" t="inlineStr">
        <is>
          <t>In Review</t>
        </is>
      </c>
      <c r="I9" s="17" t="inlineStr">
        <is>
          <t>Accepted</t>
        </is>
      </c>
      <c r="J9" s="34" t="n">
        <v>46254</v>
      </c>
      <c r="K9" s="17" t="inlineStr">
        <is>
          <t>Requested</t>
        </is>
      </c>
      <c r="L9" s="34" t="n"/>
      <c r="M9" s="17" t="inlineStr">
        <is>
          <t>Not Required</t>
        </is>
      </c>
      <c r="N9" s="34" t="n"/>
      <c r="O9" s="17" t="inlineStr">
        <is>
          <t>Not Required</t>
        </is>
      </c>
      <c r="P9" s="34" t="n"/>
      <c r="Q9" s="17" t="inlineStr">
        <is>
          <t>Accepted</t>
        </is>
      </c>
      <c r="R9" s="34" t="n">
        <v>46259</v>
      </c>
      <c r="S9" s="17" t="inlineStr">
        <is>
          <t>Accepted</t>
        </is>
      </c>
      <c r="T9" s="34" t="n">
        <v>46260</v>
      </c>
      <c r="U9" s="11">
        <f>IF($A9="","",SUM($AC9:$AH9))</f>
        <v/>
      </c>
      <c r="V9" s="11">
        <f>IF($A9="","",$AC9*--OR($I9="Accepted",$I9="Waived")+$AD9*--OR($K9="Accepted",$K9="Waived")+$AE9*--OR($M9="Accepted",$M9="Waived")+$AF9*--OR($O9="Accepted",$O9="Waived")+$AG9*--OR($Q9="Accepted",$Q9="Waived")+$AH9*--OR($S9="Accepted",$S9="Waived"))</f>
        <v/>
      </c>
      <c r="W9" s="19">
        <f>IF($A9="","",IFERROR(IF($U9=0,0,$V9/$U9),0))</f>
        <v/>
      </c>
      <c r="X9" s="11">
        <f>IF($A9="","",$U9-$V9)</f>
        <v/>
      </c>
      <c r="Y9" s="20">
        <f>IF(OR($A9="",$F9=""),"",$F9-Dashboard!$B$2)</f>
        <v/>
      </c>
      <c r="Z9" s="21">
        <f>IF($A9="","",IF(OR($H9="Declined",$H9="Withdrawn"),"Closed",IF(OR($C9="",COUNTIF(Lists!$A$5:$A$8,$C9)=0),"Configuration issue",IF($F9="","Add target start date",IF(OR(AND($AC9=1,$I9="Needs Revision"),AND($AD9=1,$K9="Needs Revision"),AND($AE9=1,$M9="Needs Revision"),AND($AF9=1,$O9="Needs Revision"),AND($AG9=1,$Q9="Needs Revision"),AND($AH9=1,$S9="Needs Revision")),"Needs revision",IF($W9=1,"Complete",IF($Y9&lt;0,"Past due: documents outstanding",IF($Y9&lt;=14,"Urgent: due within 14 days","Documents outstanding"))))))))</f>
        <v/>
      </c>
      <c r="AA9" s="34" t="n">
        <v>46266</v>
      </c>
      <c r="AB9" s="22" t="inlineStr">
        <is>
          <t>Identity verification requested.</t>
        </is>
      </c>
      <c r="AC9" s="11">
        <f>IF($A9="","",IFERROR(INDEX(Lists!$B$5:$B$8,MATCH($C9,Lists!$A$5:$A$8,0)),0))</f>
        <v/>
      </c>
      <c r="AD9" s="11">
        <f>IF($A9="","",IFERROR(INDEX(Lists!$C$5:$C$8,MATCH($C9,Lists!$A$5:$A$8,0)),0))</f>
        <v/>
      </c>
      <c r="AE9" s="11">
        <f>IF($A9="","",IFERROR(INDEX(Lists!$D$5:$D$8,MATCH($C9,Lists!$A$5:$A$8,0)),0))</f>
        <v/>
      </c>
      <c r="AF9" s="11">
        <f>IF($A9="","",IFERROR(INDEX(Lists!$E$5:$E$8,MATCH($C9,Lists!$A$5:$A$8,0)),0))</f>
        <v/>
      </c>
      <c r="AG9" s="11">
        <f>IF($A9="","",IFERROR(INDEX(Lists!$F$5:$F$8,MATCH($C9,Lists!$A$5:$A$8,0)),0))</f>
        <v/>
      </c>
      <c r="AH9" s="11">
        <f>IF($A9="","",IFERROR(INDEX(Lists!$G$5:$G$8,MATCH($C9,Lists!$A$5:$A$8,0)),0))</f>
        <v/>
      </c>
    </row>
    <row r="10">
      <c r="A10" s="17" t="inlineStr">
        <is>
          <t>APP-26005</t>
        </is>
      </c>
      <c r="B10" s="17" t="inlineStr">
        <is>
          <t>Ava Sinclair</t>
        </is>
      </c>
      <c r="C10" s="17" t="inlineStr">
        <is>
          <t>Allied Health Foundations</t>
        </is>
      </c>
      <c r="D10" s="17" t="inlineStr">
        <is>
          <t>Fall 2026</t>
        </is>
      </c>
      <c r="E10" s="34" t="n">
        <v>46202</v>
      </c>
      <c r="F10" s="34" t="n">
        <v>46273</v>
      </c>
      <c r="G10" s="17" t="inlineStr">
        <is>
          <t>Jordan Lee</t>
        </is>
      </c>
      <c r="H10" s="17" t="inlineStr">
        <is>
          <t>Pending Documents</t>
        </is>
      </c>
      <c r="I10" s="17" t="inlineStr">
        <is>
          <t>Accepted</t>
        </is>
      </c>
      <c r="J10" s="34" t="n">
        <v>46202</v>
      </c>
      <c r="K10" s="17" t="inlineStr">
        <is>
          <t>Accepted</t>
        </is>
      </c>
      <c r="L10" s="34" t="n">
        <v>46204</v>
      </c>
      <c r="M10" s="17" t="inlineStr">
        <is>
          <t>Received</t>
        </is>
      </c>
      <c r="N10" s="34" t="n">
        <v>46265</v>
      </c>
      <c r="O10" s="17" t="inlineStr">
        <is>
          <t>Not Required</t>
        </is>
      </c>
      <c r="P10" s="34" t="n"/>
      <c r="Q10" s="17" t="inlineStr">
        <is>
          <t>Requested</t>
        </is>
      </c>
      <c r="R10" s="34" t="n"/>
      <c r="S10" s="17" t="inlineStr">
        <is>
          <t>Accepted</t>
        </is>
      </c>
      <c r="T10" s="34" t="n">
        <v>46212</v>
      </c>
      <c r="U10" s="11">
        <f>IF($A10="","",SUM($AC10:$AH10))</f>
        <v/>
      </c>
      <c r="V10" s="11">
        <f>IF($A10="","",$AC10*--OR($I10="Accepted",$I10="Waived")+$AD10*--OR($K10="Accepted",$K10="Waived")+$AE10*--OR($M10="Accepted",$M10="Waived")+$AF10*--OR($O10="Accepted",$O10="Waived")+$AG10*--OR($Q10="Accepted",$Q10="Waived")+$AH10*--OR($S10="Accepted",$S10="Waived"))</f>
        <v/>
      </c>
      <c r="W10" s="19">
        <f>IF($A10="","",IFERROR(IF($U10=0,0,$V10/$U10),0))</f>
        <v/>
      </c>
      <c r="X10" s="11">
        <f>IF($A10="","",$U10-$V10)</f>
        <v/>
      </c>
      <c r="Y10" s="20">
        <f>IF(OR($A10="",$F10=""),"",$F10-Dashboard!$B$2)</f>
        <v/>
      </c>
      <c r="Z10" s="21">
        <f>IF($A10="","",IF(OR($H10="Declined",$H10="Withdrawn"),"Closed",IF(OR($C10="",COUNTIF(Lists!$A$5:$A$8,$C10)=0),"Configuration issue",IF($F10="","Add target start date",IF(OR(AND($AC10=1,$I10="Needs Revision"),AND($AD10=1,$K10="Needs Revision"),AND($AE10=1,$M10="Needs Revision"),AND($AF10=1,$O10="Needs Revision"),AND($AG10=1,$Q10="Needs Revision"),AND($AH10=1,$S10="Needs Revision")),"Needs revision",IF($W10=1,"Complete",IF($Y10&lt;0,"Past due: documents outstanding",IF($Y10&lt;=14,"Urgent: due within 14 days","Documents outstanding"))))))))</f>
        <v/>
      </c>
      <c r="AA10" s="34" t="n">
        <v>46267</v>
      </c>
      <c r="AB10" s="22" t="inlineStr">
        <is>
          <t>Recommendation remains outstanding.</t>
        </is>
      </c>
      <c r="AC10" s="11">
        <f>IF($A10="","",IFERROR(INDEX(Lists!$B$5:$B$8,MATCH($C10,Lists!$A$5:$A$8,0)),0))</f>
        <v/>
      </c>
      <c r="AD10" s="11">
        <f>IF($A10="","",IFERROR(INDEX(Lists!$C$5:$C$8,MATCH($C10,Lists!$A$5:$A$8,0)),0))</f>
        <v/>
      </c>
      <c r="AE10" s="11">
        <f>IF($A10="","",IFERROR(INDEX(Lists!$D$5:$D$8,MATCH($C10,Lists!$A$5:$A$8,0)),0))</f>
        <v/>
      </c>
      <c r="AF10" s="11">
        <f>IF($A10="","",IFERROR(INDEX(Lists!$E$5:$E$8,MATCH($C10,Lists!$A$5:$A$8,0)),0))</f>
        <v/>
      </c>
      <c r="AG10" s="11">
        <f>IF($A10="","",IFERROR(INDEX(Lists!$F$5:$F$8,MATCH($C10,Lists!$A$5:$A$8,0)),0))</f>
        <v/>
      </c>
      <c r="AH10" s="11">
        <f>IF($A10="","",IFERROR(INDEX(Lists!$G$5:$G$8,MATCH($C10,Lists!$A$5:$A$8,0)),0))</f>
        <v/>
      </c>
    </row>
    <row r="11">
      <c r="A11" s="17" t="inlineStr">
        <is>
          <t>APP-26006</t>
        </is>
      </c>
      <c r="B11" s="17" t="inlineStr">
        <is>
          <t>Marcus Reed</t>
        </is>
      </c>
      <c r="C11" s="17" t="inlineStr">
        <is>
          <t>Business Operations Certificate</t>
        </is>
      </c>
      <c r="D11" s="17" t="inlineStr">
        <is>
          <t>Spring 2027</t>
        </is>
      </c>
      <c r="E11" s="34" t="n">
        <v>46266</v>
      </c>
      <c r="F11" s="34" t="n">
        <v>46447</v>
      </c>
      <c r="G11" s="17" t="inlineStr">
        <is>
          <t>Casey Morgan</t>
        </is>
      </c>
      <c r="H11" s="17" t="inlineStr">
        <is>
          <t>New</t>
        </is>
      </c>
      <c r="I11" s="17" t="inlineStr">
        <is>
          <t>Received</t>
        </is>
      </c>
      <c r="J11" s="34" t="n">
        <v>46266</v>
      </c>
      <c r="K11" s="17" t="inlineStr">
        <is>
          <t>Not Started</t>
        </is>
      </c>
      <c r="L11" s="34" t="n"/>
      <c r="M11" s="17" t="inlineStr">
        <is>
          <t>Requested</t>
        </is>
      </c>
      <c r="N11" s="34" t="n"/>
      <c r="O11" s="17" t="inlineStr">
        <is>
          <t>Not Started</t>
        </is>
      </c>
      <c r="P11" s="34" t="n"/>
      <c r="Q11" s="17" t="inlineStr">
        <is>
          <t>Not Required</t>
        </is>
      </c>
      <c r="R11" s="34" t="n"/>
      <c r="S11" s="17" t="inlineStr">
        <is>
          <t>Not Required</t>
        </is>
      </c>
      <c r="T11" s="34" t="n"/>
      <c r="U11" s="11">
        <f>IF($A11="","",SUM($AC11:$AH11))</f>
        <v/>
      </c>
      <c r="V11" s="11">
        <f>IF($A11="","",$AC11*--OR($I11="Accepted",$I11="Waived")+$AD11*--OR($K11="Accepted",$K11="Waived")+$AE11*--OR($M11="Accepted",$M11="Waived")+$AF11*--OR($O11="Accepted",$O11="Waived")+$AG11*--OR($Q11="Accepted",$Q11="Waived")+$AH11*--OR($S11="Accepted",$S11="Waived"))</f>
        <v/>
      </c>
      <c r="W11" s="19">
        <f>IF($A11="","",IFERROR(IF($U11=0,0,$V11/$U11),0))</f>
        <v/>
      </c>
      <c r="X11" s="11">
        <f>IF($A11="","",$U11-$V11)</f>
        <v/>
      </c>
      <c r="Y11" s="20">
        <f>IF(OR($A11="",$F11=""),"",$F11-Dashboard!$B$2)</f>
        <v/>
      </c>
      <c r="Z11" s="21">
        <f>IF($A11="","",IF(OR($H11="Declined",$H11="Withdrawn"),"Closed",IF(OR($C11="",COUNTIF(Lists!$A$5:$A$8,$C11)=0),"Configuration issue",IF($F11="","Add target start date",IF(OR(AND($AC11=1,$I11="Needs Revision"),AND($AD11=1,$K11="Needs Revision"),AND($AE11=1,$M11="Needs Revision"),AND($AF11=1,$O11="Needs Revision"),AND($AG11=1,$Q11="Needs Revision"),AND($AH11=1,$S11="Needs Revision")),"Needs revision",IF($W11=1,"Complete",IF($Y11&lt;0,"Past due: documents outstanding",IF($Y11&lt;=14,"Urgent: due within 14 days","Documents outstanding"))))))))</f>
        <v/>
      </c>
      <c r="AA11" s="34" t="n">
        <v>46266</v>
      </c>
      <c r="AB11" s="22" t="inlineStr">
        <is>
          <t>Initial review in progress.</t>
        </is>
      </c>
      <c r="AC11" s="11">
        <f>IF($A11="","",IFERROR(INDEX(Lists!$B$5:$B$8,MATCH($C11,Lists!$A$5:$A$8,0)),0))</f>
        <v/>
      </c>
      <c r="AD11" s="11">
        <f>IF($A11="","",IFERROR(INDEX(Lists!$C$5:$C$8,MATCH($C11,Lists!$A$5:$A$8,0)),0))</f>
        <v/>
      </c>
      <c r="AE11" s="11">
        <f>IF($A11="","",IFERROR(INDEX(Lists!$D$5:$D$8,MATCH($C11,Lists!$A$5:$A$8,0)),0))</f>
        <v/>
      </c>
      <c r="AF11" s="11">
        <f>IF($A11="","",IFERROR(INDEX(Lists!$E$5:$E$8,MATCH($C11,Lists!$A$5:$A$8,0)),0))</f>
        <v/>
      </c>
      <c r="AG11" s="11">
        <f>IF($A11="","",IFERROR(INDEX(Lists!$F$5:$F$8,MATCH($C11,Lists!$A$5:$A$8,0)),0))</f>
        <v/>
      </c>
      <c r="AH11" s="11">
        <f>IF($A11="","",IFERROR(INDEX(Lists!$G$5:$G$8,MATCH($C11,Lists!$A$5:$A$8,0)),0))</f>
        <v/>
      </c>
    </row>
    <row r="12">
      <c r="A12" s="17" t="inlineStr">
        <is>
          <t>APP-26007</t>
        </is>
      </c>
      <c r="B12" s="17" t="inlineStr">
        <is>
          <t>Priya Dalton</t>
        </is>
      </c>
      <c r="C12" s="17" t="inlineStr">
        <is>
          <t>IT Support Academy</t>
        </is>
      </c>
      <c r="D12" s="17" t="inlineStr">
        <is>
          <t>Fall 2026</t>
        </is>
      </c>
      <c r="E12" s="34" t="n">
        <v>46225</v>
      </c>
      <c r="F12" s="34" t="n">
        <v>46285</v>
      </c>
      <c r="G12" s="17" t="inlineStr">
        <is>
          <t>Taylor Brooks</t>
        </is>
      </c>
      <c r="H12" s="17" t="inlineStr">
        <is>
          <t>Accepted</t>
        </is>
      </c>
      <c r="I12" s="17" t="inlineStr">
        <is>
          <t>Accepted</t>
        </is>
      </c>
      <c r="J12" s="34" t="n">
        <v>46225</v>
      </c>
      <c r="K12" s="17" t="inlineStr">
        <is>
          <t>Waived</t>
        </is>
      </c>
      <c r="L12" s="34" t="n"/>
      <c r="M12" s="17" t="inlineStr">
        <is>
          <t>Not Required</t>
        </is>
      </c>
      <c r="N12" s="34" t="n"/>
      <c r="O12" s="17" t="inlineStr">
        <is>
          <t>Accepted</t>
        </is>
      </c>
      <c r="P12" s="34" t="n">
        <v>46227</v>
      </c>
      <c r="Q12" s="17" t="inlineStr">
        <is>
          <t>Not Required</t>
        </is>
      </c>
      <c r="R12" s="34" t="n"/>
      <c r="S12" s="17" t="inlineStr">
        <is>
          <t>Accepted</t>
        </is>
      </c>
      <c r="T12" s="34" t="n">
        <v>46233</v>
      </c>
      <c r="U12" s="11">
        <f>IF($A12="","",SUM($AC12:$AH12))</f>
        <v/>
      </c>
      <c r="V12" s="11">
        <f>IF($A12="","",$AC12*--OR($I12="Accepted",$I12="Waived")+$AD12*--OR($K12="Accepted",$K12="Waived")+$AE12*--OR($M12="Accepted",$M12="Waived")+$AF12*--OR($O12="Accepted",$O12="Waived")+$AG12*--OR($Q12="Accepted",$Q12="Waived")+$AH12*--OR($S12="Accepted",$S12="Waived"))</f>
        <v/>
      </c>
      <c r="W12" s="19">
        <f>IF($A12="","",IFERROR(IF($U12=0,0,$V12/$U12),0))</f>
        <v/>
      </c>
      <c r="X12" s="11">
        <f>IF($A12="","",$U12-$V12)</f>
        <v/>
      </c>
      <c r="Y12" s="20">
        <f>IF(OR($A12="",$F12=""),"",$F12-Dashboard!$B$2)</f>
        <v/>
      </c>
      <c r="Z12" s="21">
        <f>IF($A12="","",IF(OR($H12="Declined",$H12="Withdrawn"),"Closed",IF(OR($C12="",COUNTIF(Lists!$A$5:$A$8,$C12)=0),"Configuration issue",IF($F12="","Add target start date",IF(OR(AND($AC12=1,$I12="Needs Revision"),AND($AD12=1,$K12="Needs Revision"),AND($AE12=1,$M12="Needs Revision"),AND($AF12=1,$O12="Needs Revision"),AND($AG12=1,$Q12="Needs Revision"),AND($AH12=1,$S12="Needs Revision")),"Needs revision",IF($W12=1,"Complete",IF($Y12&lt;0,"Past due: documents outstanding",IF($Y12&lt;=14,"Urgent: due within 14 days","Documents outstanding"))))))))</f>
        <v/>
      </c>
      <c r="AA12" s="34" t="n">
        <v>46270</v>
      </c>
      <c r="AB12" s="22" t="inlineStr">
        <is>
          <t>All required documents complete.</t>
        </is>
      </c>
      <c r="AC12" s="11">
        <f>IF($A12="","",IFERROR(INDEX(Lists!$B$5:$B$8,MATCH($C12,Lists!$A$5:$A$8,0)),0))</f>
        <v/>
      </c>
      <c r="AD12" s="11">
        <f>IF($A12="","",IFERROR(INDEX(Lists!$C$5:$C$8,MATCH($C12,Lists!$A$5:$A$8,0)),0))</f>
        <v/>
      </c>
      <c r="AE12" s="11">
        <f>IF($A12="","",IFERROR(INDEX(Lists!$D$5:$D$8,MATCH($C12,Lists!$A$5:$A$8,0)),0))</f>
        <v/>
      </c>
      <c r="AF12" s="11">
        <f>IF($A12="","",IFERROR(INDEX(Lists!$E$5:$E$8,MATCH($C12,Lists!$A$5:$A$8,0)),0))</f>
        <v/>
      </c>
      <c r="AG12" s="11">
        <f>IF($A12="","",IFERROR(INDEX(Lists!$F$5:$F$8,MATCH($C12,Lists!$A$5:$A$8,0)),0))</f>
        <v/>
      </c>
      <c r="AH12" s="11">
        <f>IF($A12="","",IFERROR(INDEX(Lists!$G$5:$G$8,MATCH($C12,Lists!$A$5:$A$8,0)),0))</f>
        <v/>
      </c>
    </row>
    <row r="13">
      <c r="A13" s="17" t="inlineStr">
        <is>
          <t>APP-26008</t>
        </is>
      </c>
      <c r="B13" s="17" t="inlineStr">
        <is>
          <t>Owen Hayes</t>
        </is>
      </c>
      <c r="C13" s="17" t="inlineStr">
        <is>
          <t>Early Learning Workshop</t>
        </is>
      </c>
      <c r="D13" s="17" t="inlineStr">
        <is>
          <t>Rolling</t>
        </is>
      </c>
      <c r="E13" s="34" t="n">
        <v>46261</v>
      </c>
      <c r="F13" s="34" t="n">
        <v>46283</v>
      </c>
      <c r="G13" s="17" t="inlineStr">
        <is>
          <t>Riley Chen</t>
        </is>
      </c>
      <c r="H13" s="17" t="inlineStr">
        <is>
          <t>Pending Documents</t>
        </is>
      </c>
      <c r="I13" s="17" t="inlineStr">
        <is>
          <t>Accepted</t>
        </is>
      </c>
      <c r="J13" s="34" t="n">
        <v>46261</v>
      </c>
      <c r="K13" s="17" t="inlineStr">
        <is>
          <t>Accepted</t>
        </is>
      </c>
      <c r="L13" s="34" t="n">
        <v>46263</v>
      </c>
      <c r="M13" s="17" t="inlineStr">
        <is>
          <t>Not Required</t>
        </is>
      </c>
      <c r="N13" s="34" t="n"/>
      <c r="O13" s="17" t="inlineStr">
        <is>
          <t>Not Required</t>
        </is>
      </c>
      <c r="P13" s="34" t="n"/>
      <c r="Q13" s="17" t="inlineStr">
        <is>
          <t>Requested</t>
        </is>
      </c>
      <c r="R13" s="34" t="n"/>
      <c r="S13" s="17" t="inlineStr">
        <is>
          <t>Received</t>
        </is>
      </c>
      <c r="T13" s="34" t="n">
        <v>46267</v>
      </c>
      <c r="U13" s="11">
        <f>IF($A13="","",SUM($AC13:$AH13))</f>
        <v/>
      </c>
      <c r="V13" s="11">
        <f>IF($A13="","",$AC13*--OR($I13="Accepted",$I13="Waived")+$AD13*--OR($K13="Accepted",$K13="Waived")+$AE13*--OR($M13="Accepted",$M13="Waived")+$AF13*--OR($O13="Accepted",$O13="Waived")+$AG13*--OR($Q13="Accepted",$Q13="Waived")+$AH13*--OR($S13="Accepted",$S13="Waived"))</f>
        <v/>
      </c>
      <c r="W13" s="19">
        <f>IF($A13="","",IFERROR(IF($U13=0,0,$V13/$U13),0))</f>
        <v/>
      </c>
      <c r="X13" s="11">
        <f>IF($A13="","",$U13-$V13)</f>
        <v/>
      </c>
      <c r="Y13" s="20">
        <f>IF(OR($A13="",$F13=""),"",$F13-Dashboard!$B$2)</f>
        <v/>
      </c>
      <c r="Z13" s="21">
        <f>IF($A13="","",IF(OR($H13="Declined",$H13="Withdrawn"),"Closed",IF(OR($C13="",COUNTIF(Lists!$A$5:$A$8,$C13)=0),"Configuration issue",IF($F13="","Add target start date",IF(OR(AND($AC13=1,$I13="Needs Revision"),AND($AD13=1,$K13="Needs Revision"),AND($AE13=1,$M13="Needs Revision"),AND($AF13=1,$O13="Needs Revision"),AND($AG13=1,$Q13="Needs Revision"),AND($AH13=1,$S13="Needs Revision")),"Needs revision",IF($W13=1,"Complete",IF($Y13&lt;0,"Past due: documents outstanding",IF($Y13&lt;=14,"Urgent: due within 14 days","Documents outstanding"))))))))</f>
        <v/>
      </c>
      <c r="AA13" s="34" t="n">
        <v>46269</v>
      </c>
      <c r="AB13" s="22" t="inlineStr">
        <is>
          <t>Recommendation requested.</t>
        </is>
      </c>
      <c r="AC13" s="11">
        <f>IF($A13="","",IFERROR(INDEX(Lists!$B$5:$B$8,MATCH($C13,Lists!$A$5:$A$8,0)),0))</f>
        <v/>
      </c>
      <c r="AD13" s="11">
        <f>IF($A13="","",IFERROR(INDEX(Lists!$C$5:$C$8,MATCH($C13,Lists!$A$5:$A$8,0)),0))</f>
        <v/>
      </c>
      <c r="AE13" s="11">
        <f>IF($A13="","",IFERROR(INDEX(Lists!$D$5:$D$8,MATCH($C13,Lists!$A$5:$A$8,0)),0))</f>
        <v/>
      </c>
      <c r="AF13" s="11">
        <f>IF($A13="","",IFERROR(INDEX(Lists!$E$5:$E$8,MATCH($C13,Lists!$A$5:$A$8,0)),0))</f>
        <v/>
      </c>
      <c r="AG13" s="11">
        <f>IF($A13="","",IFERROR(INDEX(Lists!$F$5:$F$8,MATCH($C13,Lists!$A$5:$A$8,0)),0))</f>
        <v/>
      </c>
      <c r="AH13" s="11">
        <f>IF($A13="","",IFERROR(INDEX(Lists!$G$5:$G$8,MATCH($C13,Lists!$A$5:$A$8,0)),0))</f>
        <v/>
      </c>
    </row>
    <row r="14">
      <c r="A14" s="17" t="inlineStr">
        <is>
          <t>APP-26009</t>
        </is>
      </c>
      <c r="B14" s="17" t="inlineStr">
        <is>
          <t>Sofia Mercer</t>
        </is>
      </c>
      <c r="C14" s="17" t="inlineStr">
        <is>
          <t>Allied Health Foundations</t>
        </is>
      </c>
      <c r="D14" s="17" t="inlineStr">
        <is>
          <t>Winter 2027</t>
        </is>
      </c>
      <c r="E14" s="34" t="n">
        <v>46245</v>
      </c>
      <c r="F14" s="34" t="n">
        <v>46398</v>
      </c>
      <c r="G14" s="17" t="inlineStr">
        <is>
          <t>Jordan Lee</t>
        </is>
      </c>
      <c r="H14" s="17" t="inlineStr">
        <is>
          <t>Withdrawn</t>
        </is>
      </c>
      <c r="I14" s="17" t="inlineStr">
        <is>
          <t>Accepted</t>
        </is>
      </c>
      <c r="J14" s="34" t="n">
        <v>46245</v>
      </c>
      <c r="K14" s="17" t="inlineStr">
        <is>
          <t>Requested</t>
        </is>
      </c>
      <c r="L14" s="34" t="n"/>
      <c r="M14" s="17" t="inlineStr">
        <is>
          <t>Requested</t>
        </is>
      </c>
      <c r="N14" s="34" t="n"/>
      <c r="O14" s="17" t="inlineStr">
        <is>
          <t>Not Required</t>
        </is>
      </c>
      <c r="P14" s="34" t="n"/>
      <c r="Q14" s="17" t="inlineStr">
        <is>
          <t>Not Started</t>
        </is>
      </c>
      <c r="R14" s="34" t="n"/>
      <c r="S14" s="17" t="inlineStr">
        <is>
          <t>Not Started</t>
        </is>
      </c>
      <c r="T14" s="34" t="n"/>
      <c r="U14" s="11">
        <f>IF($A14="","",SUM($AC14:$AH14))</f>
        <v/>
      </c>
      <c r="V14" s="11">
        <f>IF($A14="","",$AC14*--OR($I14="Accepted",$I14="Waived")+$AD14*--OR($K14="Accepted",$K14="Waived")+$AE14*--OR($M14="Accepted",$M14="Waived")+$AF14*--OR($O14="Accepted",$O14="Waived")+$AG14*--OR($Q14="Accepted",$Q14="Waived")+$AH14*--OR($S14="Accepted",$S14="Waived"))</f>
        <v/>
      </c>
      <c r="W14" s="19">
        <f>IF($A14="","",IFERROR(IF($U14=0,0,$V14/$U14),0))</f>
        <v/>
      </c>
      <c r="X14" s="11">
        <f>IF($A14="","",$U14-$V14)</f>
        <v/>
      </c>
      <c r="Y14" s="20">
        <f>IF(OR($A14="",$F14=""),"",$F14-Dashboard!$B$2)</f>
        <v/>
      </c>
      <c r="Z14" s="21">
        <f>IF($A14="","",IF(OR($H14="Declined",$H14="Withdrawn"),"Closed",IF(OR($C14="",COUNTIF(Lists!$A$5:$A$8,$C14)=0),"Configuration issue",IF($F14="","Add target start date",IF(OR(AND($AC14=1,$I14="Needs Revision"),AND($AD14=1,$K14="Needs Revision"),AND($AE14=1,$M14="Needs Revision"),AND($AF14=1,$O14="Needs Revision"),AND($AG14=1,$Q14="Needs Revision"),AND($AH14=1,$S14="Needs Revision")),"Needs revision",IF($W14=1,"Complete",IF($Y14&lt;0,"Past due: documents outstanding",IF($Y14&lt;=14,"Urgent: due within 14 days","Documents outstanding"))))))))</f>
        <v/>
      </c>
      <c r="AA14" s="34" t="n">
        <v>46259</v>
      </c>
      <c r="AB14" s="22" t="inlineStr">
        <is>
          <t>Applicant withdrew.</t>
        </is>
      </c>
      <c r="AC14" s="11">
        <f>IF($A14="","",IFERROR(INDEX(Lists!$B$5:$B$8,MATCH($C14,Lists!$A$5:$A$8,0)),0))</f>
        <v/>
      </c>
      <c r="AD14" s="11">
        <f>IF($A14="","",IFERROR(INDEX(Lists!$C$5:$C$8,MATCH($C14,Lists!$A$5:$A$8,0)),0))</f>
        <v/>
      </c>
      <c r="AE14" s="11">
        <f>IF($A14="","",IFERROR(INDEX(Lists!$D$5:$D$8,MATCH($C14,Lists!$A$5:$A$8,0)),0))</f>
        <v/>
      </c>
      <c r="AF14" s="11">
        <f>IF($A14="","",IFERROR(INDEX(Lists!$E$5:$E$8,MATCH($C14,Lists!$A$5:$A$8,0)),0))</f>
        <v/>
      </c>
      <c r="AG14" s="11">
        <f>IF($A14="","",IFERROR(INDEX(Lists!$F$5:$F$8,MATCH($C14,Lists!$A$5:$A$8,0)),0))</f>
        <v/>
      </c>
      <c r="AH14" s="11">
        <f>IF($A14="","",IFERROR(INDEX(Lists!$G$5:$G$8,MATCH($C14,Lists!$A$5:$A$8,0)),0))</f>
        <v/>
      </c>
    </row>
    <row r="15">
      <c r="A15" s="17" t="inlineStr">
        <is>
          <t>APP-26010</t>
        </is>
      </c>
      <c r="B15" s="17" t="inlineStr">
        <is>
          <t>Caleb Monroe</t>
        </is>
      </c>
      <c r="C15" s="17" t="inlineStr">
        <is>
          <t>Business Operations Certificate</t>
        </is>
      </c>
      <c r="D15" s="17" t="inlineStr">
        <is>
          <t>Fall 2026</t>
        </is>
      </c>
      <c r="E15" s="34" t="n">
        <v>46259</v>
      </c>
      <c r="F15" s="34" t="n">
        <v>46270</v>
      </c>
      <c r="G15" s="17" t="inlineStr">
        <is>
          <t>Casey Morgan</t>
        </is>
      </c>
      <c r="H15" s="17" t="inlineStr">
        <is>
          <t>Pending Documents</t>
        </is>
      </c>
      <c r="I15" s="17" t="inlineStr">
        <is>
          <t>Accepted</t>
        </is>
      </c>
      <c r="J15" s="34" t="n">
        <v>46259</v>
      </c>
      <c r="K15" s="17" t="inlineStr">
        <is>
          <t>Accepted</t>
        </is>
      </c>
      <c r="L15" s="34" t="n">
        <v>46261</v>
      </c>
      <c r="M15" s="17" t="inlineStr">
        <is>
          <t>Requested</t>
        </is>
      </c>
      <c r="N15" s="34" t="n"/>
      <c r="O15" s="17" t="inlineStr">
        <is>
          <t>Received</t>
        </is>
      </c>
      <c r="P15" s="34" t="n">
        <v>46267</v>
      </c>
      <c r="Q15" s="17" t="inlineStr">
        <is>
          <t>Not Required</t>
        </is>
      </c>
      <c r="R15" s="34" t="n"/>
      <c r="S15" s="17" t="inlineStr">
        <is>
          <t>Not Required</t>
        </is>
      </c>
      <c r="T15" s="34" t="n"/>
      <c r="U15" s="11">
        <f>IF($A15="","",SUM($AC15:$AH15))</f>
        <v/>
      </c>
      <c r="V15" s="11">
        <f>IF($A15="","",$AC15*--OR($I15="Accepted",$I15="Waived")+$AD15*--OR($K15="Accepted",$K15="Waived")+$AE15*--OR($M15="Accepted",$M15="Waived")+$AF15*--OR($O15="Accepted",$O15="Waived")+$AG15*--OR($Q15="Accepted",$Q15="Waived")+$AH15*--OR($S15="Accepted",$S15="Waived"))</f>
        <v/>
      </c>
      <c r="W15" s="19">
        <f>IF($A15="","",IFERROR(IF($U15=0,0,$V15/$U15),0))</f>
        <v/>
      </c>
      <c r="X15" s="11">
        <f>IF($A15="","",$U15-$V15)</f>
        <v/>
      </c>
      <c r="Y15" s="20">
        <f>IF(OR($A15="",$F15=""),"",$F15-Dashboard!$B$2)</f>
        <v/>
      </c>
      <c r="Z15" s="21">
        <f>IF($A15="","",IF(OR($H15="Declined",$H15="Withdrawn"),"Closed",IF(OR($C15="",COUNTIF(Lists!$A$5:$A$8,$C15)=0),"Configuration issue",IF($F15="","Add target start date",IF(OR(AND($AC15=1,$I15="Needs Revision"),AND($AD15=1,$K15="Needs Revision"),AND($AE15=1,$M15="Needs Revision"),AND($AF15=1,$O15="Needs Revision"),AND($AG15=1,$Q15="Needs Revision"),AND($AH15=1,$S15="Needs Revision")),"Needs revision",IF($W15=1,"Complete",IF($Y15&lt;0,"Past due: documents outstanding",IF($Y15&lt;=14,"Urgent: due within 14 days","Documents outstanding"))))))))</f>
        <v/>
      </c>
      <c r="AA15" s="34" t="n">
        <v>46268</v>
      </c>
      <c r="AB15" s="22" t="inlineStr">
        <is>
          <t>Transcript is still outstanding.</t>
        </is>
      </c>
      <c r="AC15" s="11">
        <f>IF($A15="","",IFERROR(INDEX(Lists!$B$5:$B$8,MATCH($C15,Lists!$A$5:$A$8,0)),0))</f>
        <v/>
      </c>
      <c r="AD15" s="11">
        <f>IF($A15="","",IFERROR(INDEX(Lists!$C$5:$C$8,MATCH($C15,Lists!$A$5:$A$8,0)),0))</f>
        <v/>
      </c>
      <c r="AE15" s="11">
        <f>IF($A15="","",IFERROR(INDEX(Lists!$D$5:$D$8,MATCH($C15,Lists!$A$5:$A$8,0)),0))</f>
        <v/>
      </c>
      <c r="AF15" s="11">
        <f>IF($A15="","",IFERROR(INDEX(Lists!$E$5:$E$8,MATCH($C15,Lists!$A$5:$A$8,0)),0))</f>
        <v/>
      </c>
      <c r="AG15" s="11">
        <f>IF($A15="","",IFERROR(INDEX(Lists!$F$5:$F$8,MATCH($C15,Lists!$A$5:$A$8,0)),0))</f>
        <v/>
      </c>
      <c r="AH15" s="11">
        <f>IF($A15="","",IFERROR(INDEX(Lists!$G$5:$G$8,MATCH($C15,Lists!$A$5:$A$8,0)),0))</f>
        <v/>
      </c>
    </row>
    <row r="16">
      <c r="A16" s="17" t="n"/>
      <c r="B16" s="17" t="n"/>
      <c r="C16" s="17" t="n"/>
      <c r="D16" s="17" t="n"/>
      <c r="E16" s="34" t="n"/>
      <c r="F16" s="34" t="n"/>
      <c r="G16" s="17" t="n"/>
      <c r="H16" s="17" t="n"/>
      <c r="I16" s="17" t="n"/>
      <c r="J16" s="34" t="n"/>
      <c r="K16" s="17" t="n"/>
      <c r="L16" s="34" t="n"/>
      <c r="M16" s="17" t="n"/>
      <c r="N16" s="34" t="n"/>
      <c r="O16" s="17" t="n"/>
      <c r="P16" s="34" t="n"/>
      <c r="Q16" s="17" t="n"/>
      <c r="R16" s="34" t="n"/>
      <c r="S16" s="17" t="n"/>
      <c r="T16" s="34" t="n"/>
      <c r="U16" s="11">
        <f>IF($A16="","",SUM($AC16:$AH16))</f>
        <v/>
      </c>
      <c r="V16" s="11">
        <f>IF($A16="","",$AC16*--OR($I16="Accepted",$I16="Waived")+$AD16*--OR($K16="Accepted",$K16="Waived")+$AE16*--OR($M16="Accepted",$M16="Waived")+$AF16*--OR($O16="Accepted",$O16="Waived")+$AG16*--OR($Q16="Accepted",$Q16="Waived")+$AH16*--OR($S16="Accepted",$S16="Waived"))</f>
        <v/>
      </c>
      <c r="W16" s="19">
        <f>IF($A16="","",IFERROR(IF($U16=0,0,$V16/$U16),0))</f>
        <v/>
      </c>
      <c r="X16" s="11">
        <f>IF($A16="","",$U16-$V16)</f>
        <v/>
      </c>
      <c r="Y16" s="20">
        <f>IF(OR($A16="",$F16=""),"",$F16-Dashboard!$B$2)</f>
        <v/>
      </c>
      <c r="Z16" s="21">
        <f>IF($A16="","",IF(OR($H16="Declined",$H16="Withdrawn"),"Closed",IF(OR($C16="",COUNTIF(Lists!$A$5:$A$8,$C16)=0),"Configuration issue",IF($F16="","Add target start date",IF(OR(AND($AC16=1,$I16="Needs Revision"),AND($AD16=1,$K16="Needs Revision"),AND($AE16=1,$M16="Needs Revision"),AND($AF16=1,$O16="Needs Revision"),AND($AG16=1,$Q16="Needs Revision"),AND($AH16=1,$S16="Needs Revision")),"Needs revision",IF($W16=1,"Complete",IF($Y16&lt;0,"Past due: documents outstanding",IF($Y16&lt;=14,"Urgent: due within 14 days","Documents outstanding"))))))))</f>
        <v/>
      </c>
      <c r="AA16" s="34" t="n"/>
      <c r="AB16" s="22" t="n"/>
      <c r="AC16" s="11">
        <f>IF($A16="","",IFERROR(INDEX(Lists!$B$5:$B$8,MATCH($C16,Lists!$A$5:$A$8,0)),0))</f>
        <v/>
      </c>
      <c r="AD16" s="11">
        <f>IF($A16="","",IFERROR(INDEX(Lists!$C$5:$C$8,MATCH($C16,Lists!$A$5:$A$8,0)),0))</f>
        <v/>
      </c>
      <c r="AE16" s="11">
        <f>IF($A16="","",IFERROR(INDEX(Lists!$D$5:$D$8,MATCH($C16,Lists!$A$5:$A$8,0)),0))</f>
        <v/>
      </c>
      <c r="AF16" s="11">
        <f>IF($A16="","",IFERROR(INDEX(Lists!$E$5:$E$8,MATCH($C16,Lists!$A$5:$A$8,0)),0))</f>
        <v/>
      </c>
      <c r="AG16" s="11">
        <f>IF($A16="","",IFERROR(INDEX(Lists!$F$5:$F$8,MATCH($C16,Lists!$A$5:$A$8,0)),0))</f>
        <v/>
      </c>
      <c r="AH16" s="11">
        <f>IF($A16="","",IFERROR(INDEX(Lists!$G$5:$G$8,MATCH($C16,Lists!$A$5:$A$8,0)),0))</f>
        <v/>
      </c>
    </row>
    <row r="17">
      <c r="A17" s="17" t="n"/>
      <c r="B17" s="17" t="n"/>
      <c r="C17" s="17" t="n"/>
      <c r="D17" s="17" t="n"/>
      <c r="E17" s="34" t="n"/>
      <c r="F17" s="34" t="n"/>
      <c r="G17" s="17" t="n"/>
      <c r="H17" s="17" t="n"/>
      <c r="I17" s="17" t="n"/>
      <c r="J17" s="34" t="n"/>
      <c r="K17" s="17" t="n"/>
      <c r="L17" s="34" t="n"/>
      <c r="M17" s="17" t="n"/>
      <c r="N17" s="34" t="n"/>
      <c r="O17" s="17" t="n"/>
      <c r="P17" s="34" t="n"/>
      <c r="Q17" s="17" t="n"/>
      <c r="R17" s="34" t="n"/>
      <c r="S17" s="17" t="n"/>
      <c r="T17" s="34" t="n"/>
      <c r="U17" s="11">
        <f>IF($A17="","",SUM($AC17:$AH17))</f>
        <v/>
      </c>
      <c r="V17" s="11">
        <f>IF($A17="","",$AC17*--OR($I17="Accepted",$I17="Waived")+$AD17*--OR($K17="Accepted",$K17="Waived")+$AE17*--OR($M17="Accepted",$M17="Waived")+$AF17*--OR($O17="Accepted",$O17="Waived")+$AG17*--OR($Q17="Accepted",$Q17="Waived")+$AH17*--OR($S17="Accepted",$S17="Waived"))</f>
        <v/>
      </c>
      <c r="W17" s="19">
        <f>IF($A17="","",IFERROR(IF($U17=0,0,$V17/$U17),0))</f>
        <v/>
      </c>
      <c r="X17" s="11">
        <f>IF($A17="","",$U17-$V17)</f>
        <v/>
      </c>
      <c r="Y17" s="20">
        <f>IF(OR($A17="",$F17=""),"",$F17-Dashboard!$B$2)</f>
        <v/>
      </c>
      <c r="Z17" s="21">
        <f>IF($A17="","",IF(OR($H17="Declined",$H17="Withdrawn"),"Closed",IF(OR($C17="",COUNTIF(Lists!$A$5:$A$8,$C17)=0),"Configuration issue",IF($F17="","Add target start date",IF(OR(AND($AC17=1,$I17="Needs Revision"),AND($AD17=1,$K17="Needs Revision"),AND($AE17=1,$M17="Needs Revision"),AND($AF17=1,$O17="Needs Revision"),AND($AG17=1,$Q17="Needs Revision"),AND($AH17=1,$S17="Needs Revision")),"Needs revision",IF($W17=1,"Complete",IF($Y17&lt;0,"Past due: documents outstanding",IF($Y17&lt;=14,"Urgent: due within 14 days","Documents outstanding"))))))))</f>
        <v/>
      </c>
      <c r="AA17" s="34" t="n"/>
      <c r="AB17" s="22" t="n"/>
      <c r="AC17" s="11">
        <f>IF($A17="","",IFERROR(INDEX(Lists!$B$5:$B$8,MATCH($C17,Lists!$A$5:$A$8,0)),0))</f>
        <v/>
      </c>
      <c r="AD17" s="11">
        <f>IF($A17="","",IFERROR(INDEX(Lists!$C$5:$C$8,MATCH($C17,Lists!$A$5:$A$8,0)),0))</f>
        <v/>
      </c>
      <c r="AE17" s="11">
        <f>IF($A17="","",IFERROR(INDEX(Lists!$D$5:$D$8,MATCH($C17,Lists!$A$5:$A$8,0)),0))</f>
        <v/>
      </c>
      <c r="AF17" s="11">
        <f>IF($A17="","",IFERROR(INDEX(Lists!$E$5:$E$8,MATCH($C17,Lists!$A$5:$A$8,0)),0))</f>
        <v/>
      </c>
      <c r="AG17" s="11">
        <f>IF($A17="","",IFERROR(INDEX(Lists!$F$5:$F$8,MATCH($C17,Lists!$A$5:$A$8,0)),0))</f>
        <v/>
      </c>
      <c r="AH17" s="11">
        <f>IF($A17="","",IFERROR(INDEX(Lists!$G$5:$G$8,MATCH($C17,Lists!$A$5:$A$8,0)),0))</f>
        <v/>
      </c>
    </row>
    <row r="18">
      <c r="A18" s="17" t="n"/>
      <c r="B18" s="17" t="n"/>
      <c r="C18" s="17" t="n"/>
      <c r="D18" s="17" t="n"/>
      <c r="E18" s="34" t="n"/>
      <c r="F18" s="34" t="n"/>
      <c r="G18" s="17" t="n"/>
      <c r="H18" s="17" t="n"/>
      <c r="I18" s="17" t="n"/>
      <c r="J18" s="34" t="n"/>
      <c r="K18" s="17" t="n"/>
      <c r="L18" s="34" t="n"/>
      <c r="M18" s="17" t="n"/>
      <c r="N18" s="34" t="n"/>
      <c r="O18" s="17" t="n"/>
      <c r="P18" s="34" t="n"/>
      <c r="Q18" s="17" t="n"/>
      <c r="R18" s="34" t="n"/>
      <c r="S18" s="17" t="n"/>
      <c r="T18" s="34" t="n"/>
      <c r="U18" s="11">
        <f>IF($A18="","",SUM($AC18:$AH18))</f>
        <v/>
      </c>
      <c r="V18" s="11">
        <f>IF($A18="","",$AC18*--OR($I18="Accepted",$I18="Waived")+$AD18*--OR($K18="Accepted",$K18="Waived")+$AE18*--OR($M18="Accepted",$M18="Waived")+$AF18*--OR($O18="Accepted",$O18="Waived")+$AG18*--OR($Q18="Accepted",$Q18="Waived")+$AH18*--OR($S18="Accepted",$S18="Waived"))</f>
        <v/>
      </c>
      <c r="W18" s="19">
        <f>IF($A18="","",IFERROR(IF($U18=0,0,$V18/$U18),0))</f>
        <v/>
      </c>
      <c r="X18" s="11">
        <f>IF($A18="","",$U18-$V18)</f>
        <v/>
      </c>
      <c r="Y18" s="20">
        <f>IF(OR($A18="",$F18=""),"",$F18-Dashboard!$B$2)</f>
        <v/>
      </c>
      <c r="Z18" s="21">
        <f>IF($A18="","",IF(OR($H18="Declined",$H18="Withdrawn"),"Closed",IF(OR($C18="",COUNTIF(Lists!$A$5:$A$8,$C18)=0),"Configuration issue",IF($F18="","Add target start date",IF(OR(AND($AC18=1,$I18="Needs Revision"),AND($AD18=1,$K18="Needs Revision"),AND($AE18=1,$M18="Needs Revision"),AND($AF18=1,$O18="Needs Revision"),AND($AG18=1,$Q18="Needs Revision"),AND($AH18=1,$S18="Needs Revision")),"Needs revision",IF($W18=1,"Complete",IF($Y18&lt;0,"Past due: documents outstanding",IF($Y18&lt;=14,"Urgent: due within 14 days","Documents outstanding"))))))))</f>
        <v/>
      </c>
      <c r="AA18" s="34" t="n"/>
      <c r="AB18" s="22" t="n"/>
      <c r="AC18" s="11">
        <f>IF($A18="","",IFERROR(INDEX(Lists!$B$5:$B$8,MATCH($C18,Lists!$A$5:$A$8,0)),0))</f>
        <v/>
      </c>
      <c r="AD18" s="11">
        <f>IF($A18="","",IFERROR(INDEX(Lists!$C$5:$C$8,MATCH($C18,Lists!$A$5:$A$8,0)),0))</f>
        <v/>
      </c>
      <c r="AE18" s="11">
        <f>IF($A18="","",IFERROR(INDEX(Lists!$D$5:$D$8,MATCH($C18,Lists!$A$5:$A$8,0)),0))</f>
        <v/>
      </c>
      <c r="AF18" s="11">
        <f>IF($A18="","",IFERROR(INDEX(Lists!$E$5:$E$8,MATCH($C18,Lists!$A$5:$A$8,0)),0))</f>
        <v/>
      </c>
      <c r="AG18" s="11">
        <f>IF($A18="","",IFERROR(INDEX(Lists!$F$5:$F$8,MATCH($C18,Lists!$A$5:$A$8,0)),0))</f>
        <v/>
      </c>
      <c r="AH18" s="11">
        <f>IF($A18="","",IFERROR(INDEX(Lists!$G$5:$G$8,MATCH($C18,Lists!$A$5:$A$8,0)),0))</f>
        <v/>
      </c>
    </row>
    <row r="19">
      <c r="A19" s="17" t="n"/>
      <c r="B19" s="17" t="n"/>
      <c r="C19" s="17" t="n"/>
      <c r="D19" s="17" t="n"/>
      <c r="E19" s="34" t="n"/>
      <c r="F19" s="34" t="n"/>
      <c r="G19" s="17" t="n"/>
      <c r="H19" s="17" t="n"/>
      <c r="I19" s="17" t="n"/>
      <c r="J19" s="34" t="n"/>
      <c r="K19" s="17" t="n"/>
      <c r="L19" s="34" t="n"/>
      <c r="M19" s="17" t="n"/>
      <c r="N19" s="34" t="n"/>
      <c r="O19" s="17" t="n"/>
      <c r="P19" s="34" t="n"/>
      <c r="Q19" s="17" t="n"/>
      <c r="R19" s="34" t="n"/>
      <c r="S19" s="17" t="n"/>
      <c r="T19" s="34" t="n"/>
      <c r="U19" s="11">
        <f>IF($A19="","",SUM($AC19:$AH19))</f>
        <v/>
      </c>
      <c r="V19" s="11">
        <f>IF($A19="","",$AC19*--OR($I19="Accepted",$I19="Waived")+$AD19*--OR($K19="Accepted",$K19="Waived")+$AE19*--OR($M19="Accepted",$M19="Waived")+$AF19*--OR($O19="Accepted",$O19="Waived")+$AG19*--OR($Q19="Accepted",$Q19="Waived")+$AH19*--OR($S19="Accepted",$S19="Waived"))</f>
        <v/>
      </c>
      <c r="W19" s="19">
        <f>IF($A19="","",IFERROR(IF($U19=0,0,$V19/$U19),0))</f>
        <v/>
      </c>
      <c r="X19" s="11">
        <f>IF($A19="","",$U19-$V19)</f>
        <v/>
      </c>
      <c r="Y19" s="20">
        <f>IF(OR($A19="",$F19=""),"",$F19-Dashboard!$B$2)</f>
        <v/>
      </c>
      <c r="Z19" s="21">
        <f>IF($A19="","",IF(OR($H19="Declined",$H19="Withdrawn"),"Closed",IF(OR($C19="",COUNTIF(Lists!$A$5:$A$8,$C19)=0),"Configuration issue",IF($F19="","Add target start date",IF(OR(AND($AC19=1,$I19="Needs Revision"),AND($AD19=1,$K19="Needs Revision"),AND($AE19=1,$M19="Needs Revision"),AND($AF19=1,$O19="Needs Revision"),AND($AG19=1,$Q19="Needs Revision"),AND($AH19=1,$S19="Needs Revision")),"Needs revision",IF($W19=1,"Complete",IF($Y19&lt;0,"Past due: documents outstanding",IF($Y19&lt;=14,"Urgent: due within 14 days","Documents outstanding"))))))))</f>
        <v/>
      </c>
      <c r="AA19" s="34" t="n"/>
      <c r="AB19" s="22" t="n"/>
      <c r="AC19" s="11">
        <f>IF($A19="","",IFERROR(INDEX(Lists!$B$5:$B$8,MATCH($C19,Lists!$A$5:$A$8,0)),0))</f>
        <v/>
      </c>
      <c r="AD19" s="11">
        <f>IF($A19="","",IFERROR(INDEX(Lists!$C$5:$C$8,MATCH($C19,Lists!$A$5:$A$8,0)),0))</f>
        <v/>
      </c>
      <c r="AE19" s="11">
        <f>IF($A19="","",IFERROR(INDEX(Lists!$D$5:$D$8,MATCH($C19,Lists!$A$5:$A$8,0)),0))</f>
        <v/>
      </c>
      <c r="AF19" s="11">
        <f>IF($A19="","",IFERROR(INDEX(Lists!$E$5:$E$8,MATCH($C19,Lists!$A$5:$A$8,0)),0))</f>
        <v/>
      </c>
      <c r="AG19" s="11">
        <f>IF($A19="","",IFERROR(INDEX(Lists!$F$5:$F$8,MATCH($C19,Lists!$A$5:$A$8,0)),0))</f>
        <v/>
      </c>
      <c r="AH19" s="11">
        <f>IF($A19="","",IFERROR(INDEX(Lists!$G$5:$G$8,MATCH($C19,Lists!$A$5:$A$8,0)),0))</f>
        <v/>
      </c>
    </row>
    <row r="20">
      <c r="A20" s="17" t="n"/>
      <c r="B20" s="17" t="n"/>
      <c r="C20" s="17" t="n"/>
      <c r="D20" s="17" t="n"/>
      <c r="E20" s="34" t="n"/>
      <c r="F20" s="34" t="n"/>
      <c r="G20" s="17" t="n"/>
      <c r="H20" s="17" t="n"/>
      <c r="I20" s="17" t="n"/>
      <c r="J20" s="34" t="n"/>
      <c r="K20" s="17" t="n"/>
      <c r="L20" s="34" t="n"/>
      <c r="M20" s="17" t="n"/>
      <c r="N20" s="34" t="n"/>
      <c r="O20" s="17" t="n"/>
      <c r="P20" s="34" t="n"/>
      <c r="Q20" s="17" t="n"/>
      <c r="R20" s="34" t="n"/>
      <c r="S20" s="17" t="n"/>
      <c r="T20" s="34" t="n"/>
      <c r="U20" s="11">
        <f>IF($A20="","",SUM($AC20:$AH20))</f>
        <v/>
      </c>
      <c r="V20" s="11">
        <f>IF($A20="","",$AC20*--OR($I20="Accepted",$I20="Waived")+$AD20*--OR($K20="Accepted",$K20="Waived")+$AE20*--OR($M20="Accepted",$M20="Waived")+$AF20*--OR($O20="Accepted",$O20="Waived")+$AG20*--OR($Q20="Accepted",$Q20="Waived")+$AH20*--OR($S20="Accepted",$S20="Waived"))</f>
        <v/>
      </c>
      <c r="W20" s="19">
        <f>IF($A20="","",IFERROR(IF($U20=0,0,$V20/$U20),0))</f>
        <v/>
      </c>
      <c r="X20" s="11">
        <f>IF($A20="","",$U20-$V20)</f>
        <v/>
      </c>
      <c r="Y20" s="20">
        <f>IF(OR($A20="",$F20=""),"",$F20-Dashboard!$B$2)</f>
        <v/>
      </c>
      <c r="Z20" s="21">
        <f>IF($A20="","",IF(OR($H20="Declined",$H20="Withdrawn"),"Closed",IF(OR($C20="",COUNTIF(Lists!$A$5:$A$8,$C20)=0),"Configuration issue",IF($F20="","Add target start date",IF(OR(AND($AC20=1,$I20="Needs Revision"),AND($AD20=1,$K20="Needs Revision"),AND($AE20=1,$M20="Needs Revision"),AND($AF20=1,$O20="Needs Revision"),AND($AG20=1,$Q20="Needs Revision"),AND($AH20=1,$S20="Needs Revision")),"Needs revision",IF($W20=1,"Complete",IF($Y20&lt;0,"Past due: documents outstanding",IF($Y20&lt;=14,"Urgent: due within 14 days","Documents outstanding"))))))))</f>
        <v/>
      </c>
      <c r="AA20" s="34" t="n"/>
      <c r="AB20" s="22" t="n"/>
      <c r="AC20" s="11">
        <f>IF($A20="","",IFERROR(INDEX(Lists!$B$5:$B$8,MATCH($C20,Lists!$A$5:$A$8,0)),0))</f>
        <v/>
      </c>
      <c r="AD20" s="11">
        <f>IF($A20="","",IFERROR(INDEX(Lists!$C$5:$C$8,MATCH($C20,Lists!$A$5:$A$8,0)),0))</f>
        <v/>
      </c>
      <c r="AE20" s="11">
        <f>IF($A20="","",IFERROR(INDEX(Lists!$D$5:$D$8,MATCH($C20,Lists!$A$5:$A$8,0)),0))</f>
        <v/>
      </c>
      <c r="AF20" s="11">
        <f>IF($A20="","",IFERROR(INDEX(Lists!$E$5:$E$8,MATCH($C20,Lists!$A$5:$A$8,0)),0))</f>
        <v/>
      </c>
      <c r="AG20" s="11">
        <f>IF($A20="","",IFERROR(INDEX(Lists!$F$5:$F$8,MATCH($C20,Lists!$A$5:$A$8,0)),0))</f>
        <v/>
      </c>
      <c r="AH20" s="11">
        <f>IF($A20="","",IFERROR(INDEX(Lists!$G$5:$G$8,MATCH($C20,Lists!$A$5:$A$8,0)),0))</f>
        <v/>
      </c>
    </row>
    <row r="21">
      <c r="A21" s="17" t="n"/>
      <c r="B21" s="17" t="n"/>
      <c r="C21" s="17" t="n"/>
      <c r="D21" s="17" t="n"/>
      <c r="E21" s="34" t="n"/>
      <c r="F21" s="34" t="n"/>
      <c r="G21" s="17" t="n"/>
      <c r="H21" s="17" t="n"/>
      <c r="I21" s="17" t="n"/>
      <c r="J21" s="34" t="n"/>
      <c r="K21" s="17" t="n"/>
      <c r="L21" s="34" t="n"/>
      <c r="M21" s="17" t="n"/>
      <c r="N21" s="34" t="n"/>
      <c r="O21" s="17" t="n"/>
      <c r="P21" s="34" t="n"/>
      <c r="Q21" s="17" t="n"/>
      <c r="R21" s="34" t="n"/>
      <c r="S21" s="17" t="n"/>
      <c r="T21" s="34" t="n"/>
      <c r="U21" s="11">
        <f>IF($A21="","",SUM($AC21:$AH21))</f>
        <v/>
      </c>
      <c r="V21" s="11">
        <f>IF($A21="","",$AC21*--OR($I21="Accepted",$I21="Waived")+$AD21*--OR($K21="Accepted",$K21="Waived")+$AE21*--OR($M21="Accepted",$M21="Waived")+$AF21*--OR($O21="Accepted",$O21="Waived")+$AG21*--OR($Q21="Accepted",$Q21="Waived")+$AH21*--OR($S21="Accepted",$S21="Waived"))</f>
        <v/>
      </c>
      <c r="W21" s="19">
        <f>IF($A21="","",IFERROR(IF($U21=0,0,$V21/$U21),0))</f>
        <v/>
      </c>
      <c r="X21" s="11">
        <f>IF($A21="","",$U21-$V21)</f>
        <v/>
      </c>
      <c r="Y21" s="20">
        <f>IF(OR($A21="",$F21=""),"",$F21-Dashboard!$B$2)</f>
        <v/>
      </c>
      <c r="Z21" s="21">
        <f>IF($A21="","",IF(OR($H21="Declined",$H21="Withdrawn"),"Closed",IF(OR($C21="",COUNTIF(Lists!$A$5:$A$8,$C21)=0),"Configuration issue",IF($F21="","Add target start date",IF(OR(AND($AC21=1,$I21="Needs Revision"),AND($AD21=1,$K21="Needs Revision"),AND($AE21=1,$M21="Needs Revision"),AND($AF21=1,$O21="Needs Revision"),AND($AG21=1,$Q21="Needs Revision"),AND($AH21=1,$S21="Needs Revision")),"Needs revision",IF($W21=1,"Complete",IF($Y21&lt;0,"Past due: documents outstanding",IF($Y21&lt;=14,"Urgent: due within 14 days","Documents outstanding"))))))))</f>
        <v/>
      </c>
      <c r="AA21" s="34" t="n"/>
      <c r="AB21" s="22" t="n"/>
      <c r="AC21" s="11">
        <f>IF($A21="","",IFERROR(INDEX(Lists!$B$5:$B$8,MATCH($C21,Lists!$A$5:$A$8,0)),0))</f>
        <v/>
      </c>
      <c r="AD21" s="11">
        <f>IF($A21="","",IFERROR(INDEX(Lists!$C$5:$C$8,MATCH($C21,Lists!$A$5:$A$8,0)),0))</f>
        <v/>
      </c>
      <c r="AE21" s="11">
        <f>IF($A21="","",IFERROR(INDEX(Lists!$D$5:$D$8,MATCH($C21,Lists!$A$5:$A$8,0)),0))</f>
        <v/>
      </c>
      <c r="AF21" s="11">
        <f>IF($A21="","",IFERROR(INDEX(Lists!$E$5:$E$8,MATCH($C21,Lists!$A$5:$A$8,0)),0))</f>
        <v/>
      </c>
      <c r="AG21" s="11">
        <f>IF($A21="","",IFERROR(INDEX(Lists!$F$5:$F$8,MATCH($C21,Lists!$A$5:$A$8,0)),0))</f>
        <v/>
      </c>
      <c r="AH21" s="11">
        <f>IF($A21="","",IFERROR(INDEX(Lists!$G$5:$G$8,MATCH($C21,Lists!$A$5:$A$8,0)),0))</f>
        <v/>
      </c>
    </row>
    <row r="22">
      <c r="A22" s="17" t="n"/>
      <c r="B22" s="17" t="n"/>
      <c r="C22" s="17" t="n"/>
      <c r="D22" s="17" t="n"/>
      <c r="E22" s="34" t="n"/>
      <c r="F22" s="34" t="n"/>
      <c r="G22" s="17" t="n"/>
      <c r="H22" s="17" t="n"/>
      <c r="I22" s="17" t="n"/>
      <c r="J22" s="34" t="n"/>
      <c r="K22" s="17" t="n"/>
      <c r="L22" s="34" t="n"/>
      <c r="M22" s="17" t="n"/>
      <c r="N22" s="34" t="n"/>
      <c r="O22" s="17" t="n"/>
      <c r="P22" s="34" t="n"/>
      <c r="Q22" s="17" t="n"/>
      <c r="R22" s="34" t="n"/>
      <c r="S22" s="17" t="n"/>
      <c r="T22" s="34" t="n"/>
      <c r="U22" s="11">
        <f>IF($A22="","",SUM($AC22:$AH22))</f>
        <v/>
      </c>
      <c r="V22" s="11">
        <f>IF($A22="","",$AC22*--OR($I22="Accepted",$I22="Waived")+$AD22*--OR($K22="Accepted",$K22="Waived")+$AE22*--OR($M22="Accepted",$M22="Waived")+$AF22*--OR($O22="Accepted",$O22="Waived")+$AG22*--OR($Q22="Accepted",$Q22="Waived")+$AH22*--OR($S22="Accepted",$S22="Waived"))</f>
        <v/>
      </c>
      <c r="W22" s="19">
        <f>IF($A22="","",IFERROR(IF($U22=0,0,$V22/$U22),0))</f>
        <v/>
      </c>
      <c r="X22" s="11">
        <f>IF($A22="","",$U22-$V22)</f>
        <v/>
      </c>
      <c r="Y22" s="20">
        <f>IF(OR($A22="",$F22=""),"",$F22-Dashboard!$B$2)</f>
        <v/>
      </c>
      <c r="Z22" s="21">
        <f>IF($A22="","",IF(OR($H22="Declined",$H22="Withdrawn"),"Closed",IF(OR($C22="",COUNTIF(Lists!$A$5:$A$8,$C22)=0),"Configuration issue",IF($F22="","Add target start date",IF(OR(AND($AC22=1,$I22="Needs Revision"),AND($AD22=1,$K22="Needs Revision"),AND($AE22=1,$M22="Needs Revision"),AND($AF22=1,$O22="Needs Revision"),AND($AG22=1,$Q22="Needs Revision"),AND($AH22=1,$S22="Needs Revision")),"Needs revision",IF($W22=1,"Complete",IF($Y22&lt;0,"Past due: documents outstanding",IF($Y22&lt;=14,"Urgent: due within 14 days","Documents outstanding"))))))))</f>
        <v/>
      </c>
      <c r="AA22" s="34" t="n"/>
      <c r="AB22" s="22" t="n"/>
      <c r="AC22" s="11">
        <f>IF($A22="","",IFERROR(INDEX(Lists!$B$5:$B$8,MATCH($C22,Lists!$A$5:$A$8,0)),0))</f>
        <v/>
      </c>
      <c r="AD22" s="11">
        <f>IF($A22="","",IFERROR(INDEX(Lists!$C$5:$C$8,MATCH($C22,Lists!$A$5:$A$8,0)),0))</f>
        <v/>
      </c>
      <c r="AE22" s="11">
        <f>IF($A22="","",IFERROR(INDEX(Lists!$D$5:$D$8,MATCH($C22,Lists!$A$5:$A$8,0)),0))</f>
        <v/>
      </c>
      <c r="AF22" s="11">
        <f>IF($A22="","",IFERROR(INDEX(Lists!$E$5:$E$8,MATCH($C22,Lists!$A$5:$A$8,0)),0))</f>
        <v/>
      </c>
      <c r="AG22" s="11">
        <f>IF($A22="","",IFERROR(INDEX(Lists!$F$5:$F$8,MATCH($C22,Lists!$A$5:$A$8,0)),0))</f>
        <v/>
      </c>
      <c r="AH22" s="11">
        <f>IF($A22="","",IFERROR(INDEX(Lists!$G$5:$G$8,MATCH($C22,Lists!$A$5:$A$8,0)),0))</f>
        <v/>
      </c>
    </row>
    <row r="23">
      <c r="A23" s="17" t="n"/>
      <c r="B23" s="17" t="n"/>
      <c r="C23" s="17" t="n"/>
      <c r="D23" s="17" t="n"/>
      <c r="E23" s="34" t="n"/>
      <c r="F23" s="34" t="n"/>
      <c r="G23" s="17" t="n"/>
      <c r="H23" s="17" t="n"/>
      <c r="I23" s="17" t="n"/>
      <c r="J23" s="34" t="n"/>
      <c r="K23" s="17" t="n"/>
      <c r="L23" s="34" t="n"/>
      <c r="M23" s="17" t="n"/>
      <c r="N23" s="34" t="n"/>
      <c r="O23" s="17" t="n"/>
      <c r="P23" s="34" t="n"/>
      <c r="Q23" s="17" t="n"/>
      <c r="R23" s="34" t="n"/>
      <c r="S23" s="17" t="n"/>
      <c r="T23" s="34" t="n"/>
      <c r="U23" s="11">
        <f>IF($A23="","",SUM($AC23:$AH23))</f>
        <v/>
      </c>
      <c r="V23" s="11">
        <f>IF($A23="","",$AC23*--OR($I23="Accepted",$I23="Waived")+$AD23*--OR($K23="Accepted",$K23="Waived")+$AE23*--OR($M23="Accepted",$M23="Waived")+$AF23*--OR($O23="Accepted",$O23="Waived")+$AG23*--OR($Q23="Accepted",$Q23="Waived")+$AH23*--OR($S23="Accepted",$S23="Waived"))</f>
        <v/>
      </c>
      <c r="W23" s="19">
        <f>IF($A23="","",IFERROR(IF($U23=0,0,$V23/$U23),0))</f>
        <v/>
      </c>
      <c r="X23" s="11">
        <f>IF($A23="","",$U23-$V23)</f>
        <v/>
      </c>
      <c r="Y23" s="20">
        <f>IF(OR($A23="",$F23=""),"",$F23-Dashboard!$B$2)</f>
        <v/>
      </c>
      <c r="Z23" s="21">
        <f>IF($A23="","",IF(OR($H23="Declined",$H23="Withdrawn"),"Closed",IF(OR($C23="",COUNTIF(Lists!$A$5:$A$8,$C23)=0),"Configuration issue",IF($F23="","Add target start date",IF(OR(AND($AC23=1,$I23="Needs Revision"),AND($AD23=1,$K23="Needs Revision"),AND($AE23=1,$M23="Needs Revision"),AND($AF23=1,$O23="Needs Revision"),AND($AG23=1,$Q23="Needs Revision"),AND($AH23=1,$S23="Needs Revision")),"Needs revision",IF($W23=1,"Complete",IF($Y23&lt;0,"Past due: documents outstanding",IF($Y23&lt;=14,"Urgent: due within 14 days","Documents outstanding"))))))))</f>
        <v/>
      </c>
      <c r="AA23" s="34" t="n"/>
      <c r="AB23" s="22" t="n"/>
      <c r="AC23" s="11">
        <f>IF($A23="","",IFERROR(INDEX(Lists!$B$5:$B$8,MATCH($C23,Lists!$A$5:$A$8,0)),0))</f>
        <v/>
      </c>
      <c r="AD23" s="11">
        <f>IF($A23="","",IFERROR(INDEX(Lists!$C$5:$C$8,MATCH($C23,Lists!$A$5:$A$8,0)),0))</f>
        <v/>
      </c>
      <c r="AE23" s="11">
        <f>IF($A23="","",IFERROR(INDEX(Lists!$D$5:$D$8,MATCH($C23,Lists!$A$5:$A$8,0)),0))</f>
        <v/>
      </c>
      <c r="AF23" s="11">
        <f>IF($A23="","",IFERROR(INDEX(Lists!$E$5:$E$8,MATCH($C23,Lists!$A$5:$A$8,0)),0))</f>
        <v/>
      </c>
      <c r="AG23" s="11">
        <f>IF($A23="","",IFERROR(INDEX(Lists!$F$5:$F$8,MATCH($C23,Lists!$A$5:$A$8,0)),0))</f>
        <v/>
      </c>
      <c r="AH23" s="11">
        <f>IF($A23="","",IFERROR(INDEX(Lists!$G$5:$G$8,MATCH($C23,Lists!$A$5:$A$8,0)),0))</f>
        <v/>
      </c>
    </row>
    <row r="24">
      <c r="A24" s="17" t="n"/>
      <c r="B24" s="17" t="n"/>
      <c r="C24" s="17" t="n"/>
      <c r="D24" s="17" t="n"/>
      <c r="E24" s="34" t="n"/>
      <c r="F24" s="34" t="n"/>
      <c r="G24" s="17" t="n"/>
      <c r="H24" s="17" t="n"/>
      <c r="I24" s="17" t="n"/>
      <c r="J24" s="34" t="n"/>
      <c r="K24" s="17" t="n"/>
      <c r="L24" s="34" t="n"/>
      <c r="M24" s="17" t="n"/>
      <c r="N24" s="34" t="n"/>
      <c r="O24" s="17" t="n"/>
      <c r="P24" s="34" t="n"/>
      <c r="Q24" s="17" t="n"/>
      <c r="R24" s="34" t="n"/>
      <c r="S24" s="17" t="n"/>
      <c r="T24" s="34" t="n"/>
      <c r="U24" s="11">
        <f>IF($A24="","",SUM($AC24:$AH24))</f>
        <v/>
      </c>
      <c r="V24" s="11">
        <f>IF($A24="","",$AC24*--OR($I24="Accepted",$I24="Waived")+$AD24*--OR($K24="Accepted",$K24="Waived")+$AE24*--OR($M24="Accepted",$M24="Waived")+$AF24*--OR($O24="Accepted",$O24="Waived")+$AG24*--OR($Q24="Accepted",$Q24="Waived")+$AH24*--OR($S24="Accepted",$S24="Waived"))</f>
        <v/>
      </c>
      <c r="W24" s="19">
        <f>IF($A24="","",IFERROR(IF($U24=0,0,$V24/$U24),0))</f>
        <v/>
      </c>
      <c r="X24" s="11">
        <f>IF($A24="","",$U24-$V24)</f>
        <v/>
      </c>
      <c r="Y24" s="20">
        <f>IF(OR($A24="",$F24=""),"",$F24-Dashboard!$B$2)</f>
        <v/>
      </c>
      <c r="Z24" s="21">
        <f>IF($A24="","",IF(OR($H24="Declined",$H24="Withdrawn"),"Closed",IF(OR($C24="",COUNTIF(Lists!$A$5:$A$8,$C24)=0),"Configuration issue",IF($F24="","Add target start date",IF(OR(AND($AC24=1,$I24="Needs Revision"),AND($AD24=1,$K24="Needs Revision"),AND($AE24=1,$M24="Needs Revision"),AND($AF24=1,$O24="Needs Revision"),AND($AG24=1,$Q24="Needs Revision"),AND($AH24=1,$S24="Needs Revision")),"Needs revision",IF($W24=1,"Complete",IF($Y24&lt;0,"Past due: documents outstanding",IF($Y24&lt;=14,"Urgent: due within 14 days","Documents outstanding"))))))))</f>
        <v/>
      </c>
      <c r="AA24" s="34" t="n"/>
      <c r="AB24" s="22" t="n"/>
      <c r="AC24" s="11">
        <f>IF($A24="","",IFERROR(INDEX(Lists!$B$5:$B$8,MATCH($C24,Lists!$A$5:$A$8,0)),0))</f>
        <v/>
      </c>
      <c r="AD24" s="11">
        <f>IF($A24="","",IFERROR(INDEX(Lists!$C$5:$C$8,MATCH($C24,Lists!$A$5:$A$8,0)),0))</f>
        <v/>
      </c>
      <c r="AE24" s="11">
        <f>IF($A24="","",IFERROR(INDEX(Lists!$D$5:$D$8,MATCH($C24,Lists!$A$5:$A$8,0)),0))</f>
        <v/>
      </c>
      <c r="AF24" s="11">
        <f>IF($A24="","",IFERROR(INDEX(Lists!$E$5:$E$8,MATCH($C24,Lists!$A$5:$A$8,0)),0))</f>
        <v/>
      </c>
      <c r="AG24" s="11">
        <f>IF($A24="","",IFERROR(INDEX(Lists!$F$5:$F$8,MATCH($C24,Lists!$A$5:$A$8,0)),0))</f>
        <v/>
      </c>
      <c r="AH24" s="11">
        <f>IF($A24="","",IFERROR(INDEX(Lists!$G$5:$G$8,MATCH($C24,Lists!$A$5:$A$8,0)),0))</f>
        <v/>
      </c>
    </row>
    <row r="25">
      <c r="A25" s="17" t="n"/>
      <c r="B25" s="17" t="n"/>
      <c r="C25" s="17" t="n"/>
      <c r="D25" s="17" t="n"/>
      <c r="E25" s="34" t="n"/>
      <c r="F25" s="34" t="n"/>
      <c r="G25" s="17" t="n"/>
      <c r="H25" s="17" t="n"/>
      <c r="I25" s="17" t="n"/>
      <c r="J25" s="34" t="n"/>
      <c r="K25" s="17" t="n"/>
      <c r="L25" s="34" t="n"/>
      <c r="M25" s="17" t="n"/>
      <c r="N25" s="34" t="n"/>
      <c r="O25" s="17" t="n"/>
      <c r="P25" s="34" t="n"/>
      <c r="Q25" s="17" t="n"/>
      <c r="R25" s="34" t="n"/>
      <c r="S25" s="17" t="n"/>
      <c r="T25" s="34" t="n"/>
      <c r="U25" s="11">
        <f>IF($A25="","",SUM($AC25:$AH25))</f>
        <v/>
      </c>
      <c r="V25" s="11">
        <f>IF($A25="","",$AC25*--OR($I25="Accepted",$I25="Waived")+$AD25*--OR($K25="Accepted",$K25="Waived")+$AE25*--OR($M25="Accepted",$M25="Waived")+$AF25*--OR($O25="Accepted",$O25="Waived")+$AG25*--OR($Q25="Accepted",$Q25="Waived")+$AH25*--OR($S25="Accepted",$S25="Waived"))</f>
        <v/>
      </c>
      <c r="W25" s="19">
        <f>IF($A25="","",IFERROR(IF($U25=0,0,$V25/$U25),0))</f>
        <v/>
      </c>
      <c r="X25" s="11">
        <f>IF($A25="","",$U25-$V25)</f>
        <v/>
      </c>
      <c r="Y25" s="20">
        <f>IF(OR($A25="",$F25=""),"",$F25-Dashboard!$B$2)</f>
        <v/>
      </c>
      <c r="Z25" s="21">
        <f>IF($A25="","",IF(OR($H25="Declined",$H25="Withdrawn"),"Closed",IF(OR($C25="",COUNTIF(Lists!$A$5:$A$8,$C25)=0),"Configuration issue",IF($F25="","Add target start date",IF(OR(AND($AC25=1,$I25="Needs Revision"),AND($AD25=1,$K25="Needs Revision"),AND($AE25=1,$M25="Needs Revision"),AND($AF25=1,$O25="Needs Revision"),AND($AG25=1,$Q25="Needs Revision"),AND($AH25=1,$S25="Needs Revision")),"Needs revision",IF($W25=1,"Complete",IF($Y25&lt;0,"Past due: documents outstanding",IF($Y25&lt;=14,"Urgent: due within 14 days","Documents outstanding"))))))))</f>
        <v/>
      </c>
      <c r="AA25" s="34" t="n"/>
      <c r="AB25" s="22" t="n"/>
      <c r="AC25" s="11">
        <f>IF($A25="","",IFERROR(INDEX(Lists!$B$5:$B$8,MATCH($C25,Lists!$A$5:$A$8,0)),0))</f>
        <v/>
      </c>
      <c r="AD25" s="11">
        <f>IF($A25="","",IFERROR(INDEX(Lists!$C$5:$C$8,MATCH($C25,Lists!$A$5:$A$8,0)),0))</f>
        <v/>
      </c>
      <c r="AE25" s="11">
        <f>IF($A25="","",IFERROR(INDEX(Lists!$D$5:$D$8,MATCH($C25,Lists!$A$5:$A$8,0)),0))</f>
        <v/>
      </c>
      <c r="AF25" s="11">
        <f>IF($A25="","",IFERROR(INDEX(Lists!$E$5:$E$8,MATCH($C25,Lists!$A$5:$A$8,0)),0))</f>
        <v/>
      </c>
      <c r="AG25" s="11">
        <f>IF($A25="","",IFERROR(INDEX(Lists!$F$5:$F$8,MATCH($C25,Lists!$A$5:$A$8,0)),0))</f>
        <v/>
      </c>
      <c r="AH25" s="11">
        <f>IF($A25="","",IFERROR(INDEX(Lists!$G$5:$G$8,MATCH($C25,Lists!$A$5:$A$8,0)),0))</f>
        <v/>
      </c>
    </row>
    <row r="26">
      <c r="A26" s="17" t="n"/>
      <c r="B26" s="17" t="n"/>
      <c r="C26" s="17" t="n"/>
      <c r="D26" s="17" t="n"/>
      <c r="E26" s="34" t="n"/>
      <c r="F26" s="34" t="n"/>
      <c r="G26" s="17" t="n"/>
      <c r="H26" s="17" t="n"/>
      <c r="I26" s="17" t="n"/>
      <c r="J26" s="34" t="n"/>
      <c r="K26" s="17" t="n"/>
      <c r="L26" s="34" t="n"/>
      <c r="M26" s="17" t="n"/>
      <c r="N26" s="34" t="n"/>
      <c r="O26" s="17" t="n"/>
      <c r="P26" s="34" t="n"/>
      <c r="Q26" s="17" t="n"/>
      <c r="R26" s="34" t="n"/>
      <c r="S26" s="17" t="n"/>
      <c r="T26" s="34" t="n"/>
      <c r="U26" s="11">
        <f>IF($A26="","",SUM($AC26:$AH26))</f>
        <v/>
      </c>
      <c r="V26" s="11">
        <f>IF($A26="","",$AC26*--OR($I26="Accepted",$I26="Waived")+$AD26*--OR($K26="Accepted",$K26="Waived")+$AE26*--OR($M26="Accepted",$M26="Waived")+$AF26*--OR($O26="Accepted",$O26="Waived")+$AG26*--OR($Q26="Accepted",$Q26="Waived")+$AH26*--OR($S26="Accepted",$S26="Waived"))</f>
        <v/>
      </c>
      <c r="W26" s="19">
        <f>IF($A26="","",IFERROR(IF($U26=0,0,$V26/$U26),0))</f>
        <v/>
      </c>
      <c r="X26" s="11">
        <f>IF($A26="","",$U26-$V26)</f>
        <v/>
      </c>
      <c r="Y26" s="20">
        <f>IF(OR($A26="",$F26=""),"",$F26-Dashboard!$B$2)</f>
        <v/>
      </c>
      <c r="Z26" s="21">
        <f>IF($A26="","",IF(OR($H26="Declined",$H26="Withdrawn"),"Closed",IF(OR($C26="",COUNTIF(Lists!$A$5:$A$8,$C26)=0),"Configuration issue",IF($F26="","Add target start date",IF(OR(AND($AC26=1,$I26="Needs Revision"),AND($AD26=1,$K26="Needs Revision"),AND($AE26=1,$M26="Needs Revision"),AND($AF26=1,$O26="Needs Revision"),AND($AG26=1,$Q26="Needs Revision"),AND($AH26=1,$S26="Needs Revision")),"Needs revision",IF($W26=1,"Complete",IF($Y26&lt;0,"Past due: documents outstanding",IF($Y26&lt;=14,"Urgent: due within 14 days","Documents outstanding"))))))))</f>
        <v/>
      </c>
      <c r="AA26" s="34" t="n"/>
      <c r="AB26" s="22" t="n"/>
      <c r="AC26" s="11">
        <f>IF($A26="","",IFERROR(INDEX(Lists!$B$5:$B$8,MATCH($C26,Lists!$A$5:$A$8,0)),0))</f>
        <v/>
      </c>
      <c r="AD26" s="11">
        <f>IF($A26="","",IFERROR(INDEX(Lists!$C$5:$C$8,MATCH($C26,Lists!$A$5:$A$8,0)),0))</f>
        <v/>
      </c>
      <c r="AE26" s="11">
        <f>IF($A26="","",IFERROR(INDEX(Lists!$D$5:$D$8,MATCH($C26,Lists!$A$5:$A$8,0)),0))</f>
        <v/>
      </c>
      <c r="AF26" s="11">
        <f>IF($A26="","",IFERROR(INDEX(Lists!$E$5:$E$8,MATCH($C26,Lists!$A$5:$A$8,0)),0))</f>
        <v/>
      </c>
      <c r="AG26" s="11">
        <f>IF($A26="","",IFERROR(INDEX(Lists!$F$5:$F$8,MATCH($C26,Lists!$A$5:$A$8,0)),0))</f>
        <v/>
      </c>
      <c r="AH26" s="11">
        <f>IF($A26="","",IFERROR(INDEX(Lists!$G$5:$G$8,MATCH($C26,Lists!$A$5:$A$8,0)),0))</f>
        <v/>
      </c>
    </row>
    <row r="27">
      <c r="A27" s="17" t="n"/>
      <c r="B27" s="17" t="n"/>
      <c r="C27" s="17" t="n"/>
      <c r="D27" s="17" t="n"/>
      <c r="E27" s="34" t="n"/>
      <c r="F27" s="34" t="n"/>
      <c r="G27" s="17" t="n"/>
      <c r="H27" s="17" t="n"/>
      <c r="I27" s="17" t="n"/>
      <c r="J27" s="34" t="n"/>
      <c r="K27" s="17" t="n"/>
      <c r="L27" s="34" t="n"/>
      <c r="M27" s="17" t="n"/>
      <c r="N27" s="34" t="n"/>
      <c r="O27" s="17" t="n"/>
      <c r="P27" s="34" t="n"/>
      <c r="Q27" s="17" t="n"/>
      <c r="R27" s="34" t="n"/>
      <c r="S27" s="17" t="n"/>
      <c r="T27" s="34" t="n"/>
      <c r="U27" s="11">
        <f>IF($A27="","",SUM($AC27:$AH27))</f>
        <v/>
      </c>
      <c r="V27" s="11">
        <f>IF($A27="","",$AC27*--OR($I27="Accepted",$I27="Waived")+$AD27*--OR($K27="Accepted",$K27="Waived")+$AE27*--OR($M27="Accepted",$M27="Waived")+$AF27*--OR($O27="Accepted",$O27="Waived")+$AG27*--OR($Q27="Accepted",$Q27="Waived")+$AH27*--OR($S27="Accepted",$S27="Waived"))</f>
        <v/>
      </c>
      <c r="W27" s="19">
        <f>IF($A27="","",IFERROR(IF($U27=0,0,$V27/$U27),0))</f>
        <v/>
      </c>
      <c r="X27" s="11">
        <f>IF($A27="","",$U27-$V27)</f>
        <v/>
      </c>
      <c r="Y27" s="20">
        <f>IF(OR($A27="",$F27=""),"",$F27-Dashboard!$B$2)</f>
        <v/>
      </c>
      <c r="Z27" s="21">
        <f>IF($A27="","",IF(OR($H27="Declined",$H27="Withdrawn"),"Closed",IF(OR($C27="",COUNTIF(Lists!$A$5:$A$8,$C27)=0),"Configuration issue",IF($F27="","Add target start date",IF(OR(AND($AC27=1,$I27="Needs Revision"),AND($AD27=1,$K27="Needs Revision"),AND($AE27=1,$M27="Needs Revision"),AND($AF27=1,$O27="Needs Revision"),AND($AG27=1,$Q27="Needs Revision"),AND($AH27=1,$S27="Needs Revision")),"Needs revision",IF($W27=1,"Complete",IF($Y27&lt;0,"Past due: documents outstanding",IF($Y27&lt;=14,"Urgent: due within 14 days","Documents outstanding"))))))))</f>
        <v/>
      </c>
      <c r="AA27" s="34" t="n"/>
      <c r="AB27" s="22" t="n"/>
      <c r="AC27" s="11">
        <f>IF($A27="","",IFERROR(INDEX(Lists!$B$5:$B$8,MATCH($C27,Lists!$A$5:$A$8,0)),0))</f>
        <v/>
      </c>
      <c r="AD27" s="11">
        <f>IF($A27="","",IFERROR(INDEX(Lists!$C$5:$C$8,MATCH($C27,Lists!$A$5:$A$8,0)),0))</f>
        <v/>
      </c>
      <c r="AE27" s="11">
        <f>IF($A27="","",IFERROR(INDEX(Lists!$D$5:$D$8,MATCH($C27,Lists!$A$5:$A$8,0)),0))</f>
        <v/>
      </c>
      <c r="AF27" s="11">
        <f>IF($A27="","",IFERROR(INDEX(Lists!$E$5:$E$8,MATCH($C27,Lists!$A$5:$A$8,0)),0))</f>
        <v/>
      </c>
      <c r="AG27" s="11">
        <f>IF($A27="","",IFERROR(INDEX(Lists!$F$5:$F$8,MATCH($C27,Lists!$A$5:$A$8,0)),0))</f>
        <v/>
      </c>
      <c r="AH27" s="11">
        <f>IF($A27="","",IFERROR(INDEX(Lists!$G$5:$G$8,MATCH($C27,Lists!$A$5:$A$8,0)),0))</f>
        <v/>
      </c>
    </row>
    <row r="28">
      <c r="A28" s="17" t="n"/>
      <c r="B28" s="17" t="n"/>
      <c r="C28" s="17" t="n"/>
      <c r="D28" s="17" t="n"/>
      <c r="E28" s="34" t="n"/>
      <c r="F28" s="34" t="n"/>
      <c r="G28" s="17" t="n"/>
      <c r="H28" s="17" t="n"/>
      <c r="I28" s="17" t="n"/>
      <c r="J28" s="34" t="n"/>
      <c r="K28" s="17" t="n"/>
      <c r="L28" s="34" t="n"/>
      <c r="M28" s="17" t="n"/>
      <c r="N28" s="34" t="n"/>
      <c r="O28" s="17" t="n"/>
      <c r="P28" s="34" t="n"/>
      <c r="Q28" s="17" t="n"/>
      <c r="R28" s="34" t="n"/>
      <c r="S28" s="17" t="n"/>
      <c r="T28" s="34" t="n"/>
      <c r="U28" s="11">
        <f>IF($A28="","",SUM($AC28:$AH28))</f>
        <v/>
      </c>
      <c r="V28" s="11">
        <f>IF($A28="","",$AC28*--OR($I28="Accepted",$I28="Waived")+$AD28*--OR($K28="Accepted",$K28="Waived")+$AE28*--OR($M28="Accepted",$M28="Waived")+$AF28*--OR($O28="Accepted",$O28="Waived")+$AG28*--OR($Q28="Accepted",$Q28="Waived")+$AH28*--OR($S28="Accepted",$S28="Waived"))</f>
        <v/>
      </c>
      <c r="W28" s="19">
        <f>IF($A28="","",IFERROR(IF($U28=0,0,$V28/$U28),0))</f>
        <v/>
      </c>
      <c r="X28" s="11">
        <f>IF($A28="","",$U28-$V28)</f>
        <v/>
      </c>
      <c r="Y28" s="20">
        <f>IF(OR($A28="",$F28=""),"",$F28-Dashboard!$B$2)</f>
        <v/>
      </c>
      <c r="Z28" s="21">
        <f>IF($A28="","",IF(OR($H28="Declined",$H28="Withdrawn"),"Closed",IF(OR($C28="",COUNTIF(Lists!$A$5:$A$8,$C28)=0),"Configuration issue",IF($F28="","Add target start date",IF(OR(AND($AC28=1,$I28="Needs Revision"),AND($AD28=1,$K28="Needs Revision"),AND($AE28=1,$M28="Needs Revision"),AND($AF28=1,$O28="Needs Revision"),AND($AG28=1,$Q28="Needs Revision"),AND($AH28=1,$S28="Needs Revision")),"Needs revision",IF($W28=1,"Complete",IF($Y28&lt;0,"Past due: documents outstanding",IF($Y28&lt;=14,"Urgent: due within 14 days","Documents outstanding"))))))))</f>
        <v/>
      </c>
      <c r="AA28" s="34" t="n"/>
      <c r="AB28" s="22" t="n"/>
      <c r="AC28" s="11">
        <f>IF($A28="","",IFERROR(INDEX(Lists!$B$5:$B$8,MATCH($C28,Lists!$A$5:$A$8,0)),0))</f>
        <v/>
      </c>
      <c r="AD28" s="11">
        <f>IF($A28="","",IFERROR(INDEX(Lists!$C$5:$C$8,MATCH($C28,Lists!$A$5:$A$8,0)),0))</f>
        <v/>
      </c>
      <c r="AE28" s="11">
        <f>IF($A28="","",IFERROR(INDEX(Lists!$D$5:$D$8,MATCH($C28,Lists!$A$5:$A$8,0)),0))</f>
        <v/>
      </c>
      <c r="AF28" s="11">
        <f>IF($A28="","",IFERROR(INDEX(Lists!$E$5:$E$8,MATCH($C28,Lists!$A$5:$A$8,0)),0))</f>
        <v/>
      </c>
      <c r="AG28" s="11">
        <f>IF($A28="","",IFERROR(INDEX(Lists!$F$5:$F$8,MATCH($C28,Lists!$A$5:$A$8,0)),0))</f>
        <v/>
      </c>
      <c r="AH28" s="11">
        <f>IF($A28="","",IFERROR(INDEX(Lists!$G$5:$G$8,MATCH($C28,Lists!$A$5:$A$8,0)),0))</f>
        <v/>
      </c>
    </row>
    <row r="29">
      <c r="A29" s="17" t="n"/>
      <c r="B29" s="17" t="n"/>
      <c r="C29" s="17" t="n"/>
      <c r="D29" s="17" t="n"/>
      <c r="E29" s="34" t="n"/>
      <c r="F29" s="34" t="n"/>
      <c r="G29" s="17" t="n"/>
      <c r="H29" s="17" t="n"/>
      <c r="I29" s="17" t="n"/>
      <c r="J29" s="34" t="n"/>
      <c r="K29" s="17" t="n"/>
      <c r="L29" s="34" t="n"/>
      <c r="M29" s="17" t="n"/>
      <c r="N29" s="34" t="n"/>
      <c r="O29" s="17" t="n"/>
      <c r="P29" s="34" t="n"/>
      <c r="Q29" s="17" t="n"/>
      <c r="R29" s="34" t="n"/>
      <c r="S29" s="17" t="n"/>
      <c r="T29" s="34" t="n"/>
      <c r="U29" s="11">
        <f>IF($A29="","",SUM($AC29:$AH29))</f>
        <v/>
      </c>
      <c r="V29" s="11">
        <f>IF($A29="","",$AC29*--OR($I29="Accepted",$I29="Waived")+$AD29*--OR($K29="Accepted",$K29="Waived")+$AE29*--OR($M29="Accepted",$M29="Waived")+$AF29*--OR($O29="Accepted",$O29="Waived")+$AG29*--OR($Q29="Accepted",$Q29="Waived")+$AH29*--OR($S29="Accepted",$S29="Waived"))</f>
        <v/>
      </c>
      <c r="W29" s="19">
        <f>IF($A29="","",IFERROR(IF($U29=0,0,$V29/$U29),0))</f>
        <v/>
      </c>
      <c r="X29" s="11">
        <f>IF($A29="","",$U29-$V29)</f>
        <v/>
      </c>
      <c r="Y29" s="20">
        <f>IF(OR($A29="",$F29=""),"",$F29-Dashboard!$B$2)</f>
        <v/>
      </c>
      <c r="Z29" s="21">
        <f>IF($A29="","",IF(OR($H29="Declined",$H29="Withdrawn"),"Closed",IF(OR($C29="",COUNTIF(Lists!$A$5:$A$8,$C29)=0),"Configuration issue",IF($F29="","Add target start date",IF(OR(AND($AC29=1,$I29="Needs Revision"),AND($AD29=1,$K29="Needs Revision"),AND($AE29=1,$M29="Needs Revision"),AND($AF29=1,$O29="Needs Revision"),AND($AG29=1,$Q29="Needs Revision"),AND($AH29=1,$S29="Needs Revision")),"Needs revision",IF($W29=1,"Complete",IF($Y29&lt;0,"Past due: documents outstanding",IF($Y29&lt;=14,"Urgent: due within 14 days","Documents outstanding"))))))))</f>
        <v/>
      </c>
      <c r="AA29" s="34" t="n"/>
      <c r="AB29" s="22" t="n"/>
      <c r="AC29" s="11">
        <f>IF($A29="","",IFERROR(INDEX(Lists!$B$5:$B$8,MATCH($C29,Lists!$A$5:$A$8,0)),0))</f>
        <v/>
      </c>
      <c r="AD29" s="11">
        <f>IF($A29="","",IFERROR(INDEX(Lists!$C$5:$C$8,MATCH($C29,Lists!$A$5:$A$8,0)),0))</f>
        <v/>
      </c>
      <c r="AE29" s="11">
        <f>IF($A29="","",IFERROR(INDEX(Lists!$D$5:$D$8,MATCH($C29,Lists!$A$5:$A$8,0)),0))</f>
        <v/>
      </c>
      <c r="AF29" s="11">
        <f>IF($A29="","",IFERROR(INDEX(Lists!$E$5:$E$8,MATCH($C29,Lists!$A$5:$A$8,0)),0))</f>
        <v/>
      </c>
      <c r="AG29" s="11">
        <f>IF($A29="","",IFERROR(INDEX(Lists!$F$5:$F$8,MATCH($C29,Lists!$A$5:$A$8,0)),0))</f>
        <v/>
      </c>
      <c r="AH29" s="11">
        <f>IF($A29="","",IFERROR(INDEX(Lists!$G$5:$G$8,MATCH($C29,Lists!$A$5:$A$8,0)),0))</f>
        <v/>
      </c>
    </row>
    <row r="30">
      <c r="A30" s="17" t="n"/>
      <c r="B30" s="17" t="n"/>
      <c r="C30" s="17" t="n"/>
      <c r="D30" s="17" t="n"/>
      <c r="E30" s="34" t="n"/>
      <c r="F30" s="34" t="n"/>
      <c r="G30" s="17" t="n"/>
      <c r="H30" s="17" t="n"/>
      <c r="I30" s="17" t="n"/>
      <c r="J30" s="34" t="n"/>
      <c r="K30" s="17" t="n"/>
      <c r="L30" s="34" t="n"/>
      <c r="M30" s="17" t="n"/>
      <c r="N30" s="34" t="n"/>
      <c r="O30" s="17" t="n"/>
      <c r="P30" s="34" t="n"/>
      <c r="Q30" s="17" t="n"/>
      <c r="R30" s="34" t="n"/>
      <c r="S30" s="17" t="n"/>
      <c r="T30" s="34" t="n"/>
      <c r="U30" s="11">
        <f>IF($A30="","",SUM($AC30:$AH30))</f>
        <v/>
      </c>
      <c r="V30" s="11">
        <f>IF($A30="","",$AC30*--OR($I30="Accepted",$I30="Waived")+$AD30*--OR($K30="Accepted",$K30="Waived")+$AE30*--OR($M30="Accepted",$M30="Waived")+$AF30*--OR($O30="Accepted",$O30="Waived")+$AG30*--OR($Q30="Accepted",$Q30="Waived")+$AH30*--OR($S30="Accepted",$S30="Waived"))</f>
        <v/>
      </c>
      <c r="W30" s="19">
        <f>IF($A30="","",IFERROR(IF($U30=0,0,$V30/$U30),0))</f>
        <v/>
      </c>
      <c r="X30" s="11">
        <f>IF($A30="","",$U30-$V30)</f>
        <v/>
      </c>
      <c r="Y30" s="20">
        <f>IF(OR($A30="",$F30=""),"",$F30-Dashboard!$B$2)</f>
        <v/>
      </c>
      <c r="Z30" s="21">
        <f>IF($A30="","",IF(OR($H30="Declined",$H30="Withdrawn"),"Closed",IF(OR($C30="",COUNTIF(Lists!$A$5:$A$8,$C30)=0),"Configuration issue",IF($F30="","Add target start date",IF(OR(AND($AC30=1,$I30="Needs Revision"),AND($AD30=1,$K30="Needs Revision"),AND($AE30=1,$M30="Needs Revision"),AND($AF30=1,$O30="Needs Revision"),AND($AG30=1,$Q30="Needs Revision"),AND($AH30=1,$S30="Needs Revision")),"Needs revision",IF($W30=1,"Complete",IF($Y30&lt;0,"Past due: documents outstanding",IF($Y30&lt;=14,"Urgent: due within 14 days","Documents outstanding"))))))))</f>
        <v/>
      </c>
      <c r="AA30" s="34" t="n"/>
      <c r="AB30" s="22" t="n"/>
      <c r="AC30" s="11">
        <f>IF($A30="","",IFERROR(INDEX(Lists!$B$5:$B$8,MATCH($C30,Lists!$A$5:$A$8,0)),0))</f>
        <v/>
      </c>
      <c r="AD30" s="11">
        <f>IF($A30="","",IFERROR(INDEX(Lists!$C$5:$C$8,MATCH($C30,Lists!$A$5:$A$8,0)),0))</f>
        <v/>
      </c>
      <c r="AE30" s="11">
        <f>IF($A30="","",IFERROR(INDEX(Lists!$D$5:$D$8,MATCH($C30,Lists!$A$5:$A$8,0)),0))</f>
        <v/>
      </c>
      <c r="AF30" s="11">
        <f>IF($A30="","",IFERROR(INDEX(Lists!$E$5:$E$8,MATCH($C30,Lists!$A$5:$A$8,0)),0))</f>
        <v/>
      </c>
      <c r="AG30" s="11">
        <f>IF($A30="","",IFERROR(INDEX(Lists!$F$5:$F$8,MATCH($C30,Lists!$A$5:$A$8,0)),0))</f>
        <v/>
      </c>
      <c r="AH30" s="11">
        <f>IF($A30="","",IFERROR(INDEX(Lists!$G$5:$G$8,MATCH($C30,Lists!$A$5:$A$8,0)),0))</f>
        <v/>
      </c>
    </row>
    <row r="31">
      <c r="A31" s="17" t="n"/>
      <c r="B31" s="17" t="n"/>
      <c r="C31" s="17" t="n"/>
      <c r="D31" s="17" t="n"/>
      <c r="E31" s="34" t="n"/>
      <c r="F31" s="34" t="n"/>
      <c r="G31" s="17" t="n"/>
      <c r="H31" s="17" t="n"/>
      <c r="I31" s="17" t="n"/>
      <c r="J31" s="34" t="n"/>
      <c r="K31" s="17" t="n"/>
      <c r="L31" s="34" t="n"/>
      <c r="M31" s="17" t="n"/>
      <c r="N31" s="34" t="n"/>
      <c r="O31" s="17" t="n"/>
      <c r="P31" s="34" t="n"/>
      <c r="Q31" s="17" t="n"/>
      <c r="R31" s="34" t="n"/>
      <c r="S31" s="17" t="n"/>
      <c r="T31" s="34" t="n"/>
      <c r="U31" s="11">
        <f>IF($A31="","",SUM($AC31:$AH31))</f>
        <v/>
      </c>
      <c r="V31" s="11">
        <f>IF($A31="","",$AC31*--OR($I31="Accepted",$I31="Waived")+$AD31*--OR($K31="Accepted",$K31="Waived")+$AE31*--OR($M31="Accepted",$M31="Waived")+$AF31*--OR($O31="Accepted",$O31="Waived")+$AG31*--OR($Q31="Accepted",$Q31="Waived")+$AH31*--OR($S31="Accepted",$S31="Waived"))</f>
        <v/>
      </c>
      <c r="W31" s="19">
        <f>IF($A31="","",IFERROR(IF($U31=0,0,$V31/$U31),0))</f>
        <v/>
      </c>
      <c r="X31" s="11">
        <f>IF($A31="","",$U31-$V31)</f>
        <v/>
      </c>
      <c r="Y31" s="20">
        <f>IF(OR($A31="",$F31=""),"",$F31-Dashboard!$B$2)</f>
        <v/>
      </c>
      <c r="Z31" s="21">
        <f>IF($A31="","",IF(OR($H31="Declined",$H31="Withdrawn"),"Closed",IF(OR($C31="",COUNTIF(Lists!$A$5:$A$8,$C31)=0),"Configuration issue",IF($F31="","Add target start date",IF(OR(AND($AC31=1,$I31="Needs Revision"),AND($AD31=1,$K31="Needs Revision"),AND($AE31=1,$M31="Needs Revision"),AND($AF31=1,$O31="Needs Revision"),AND($AG31=1,$Q31="Needs Revision"),AND($AH31=1,$S31="Needs Revision")),"Needs revision",IF($W31=1,"Complete",IF($Y31&lt;0,"Past due: documents outstanding",IF($Y31&lt;=14,"Urgent: due within 14 days","Documents outstanding"))))))))</f>
        <v/>
      </c>
      <c r="AA31" s="34" t="n"/>
      <c r="AB31" s="22" t="n"/>
      <c r="AC31" s="11">
        <f>IF($A31="","",IFERROR(INDEX(Lists!$B$5:$B$8,MATCH($C31,Lists!$A$5:$A$8,0)),0))</f>
        <v/>
      </c>
      <c r="AD31" s="11">
        <f>IF($A31="","",IFERROR(INDEX(Lists!$C$5:$C$8,MATCH($C31,Lists!$A$5:$A$8,0)),0))</f>
        <v/>
      </c>
      <c r="AE31" s="11">
        <f>IF($A31="","",IFERROR(INDEX(Lists!$D$5:$D$8,MATCH($C31,Lists!$A$5:$A$8,0)),0))</f>
        <v/>
      </c>
      <c r="AF31" s="11">
        <f>IF($A31="","",IFERROR(INDEX(Lists!$E$5:$E$8,MATCH($C31,Lists!$A$5:$A$8,0)),0))</f>
        <v/>
      </c>
      <c r="AG31" s="11">
        <f>IF($A31="","",IFERROR(INDEX(Lists!$F$5:$F$8,MATCH($C31,Lists!$A$5:$A$8,0)),0))</f>
        <v/>
      </c>
      <c r="AH31" s="11">
        <f>IF($A31="","",IFERROR(INDEX(Lists!$G$5:$G$8,MATCH($C31,Lists!$A$5:$A$8,0)),0))</f>
        <v/>
      </c>
    </row>
    <row r="32">
      <c r="A32" s="17" t="n"/>
      <c r="B32" s="17" t="n"/>
      <c r="C32" s="17" t="n"/>
      <c r="D32" s="17" t="n"/>
      <c r="E32" s="34" t="n"/>
      <c r="F32" s="34" t="n"/>
      <c r="G32" s="17" t="n"/>
      <c r="H32" s="17" t="n"/>
      <c r="I32" s="17" t="n"/>
      <c r="J32" s="34" t="n"/>
      <c r="K32" s="17" t="n"/>
      <c r="L32" s="34" t="n"/>
      <c r="M32" s="17" t="n"/>
      <c r="N32" s="34" t="n"/>
      <c r="O32" s="17" t="n"/>
      <c r="P32" s="34" t="n"/>
      <c r="Q32" s="17" t="n"/>
      <c r="R32" s="34" t="n"/>
      <c r="S32" s="17" t="n"/>
      <c r="T32" s="34" t="n"/>
      <c r="U32" s="11">
        <f>IF($A32="","",SUM($AC32:$AH32))</f>
        <v/>
      </c>
      <c r="V32" s="11">
        <f>IF($A32="","",$AC32*--OR($I32="Accepted",$I32="Waived")+$AD32*--OR($K32="Accepted",$K32="Waived")+$AE32*--OR($M32="Accepted",$M32="Waived")+$AF32*--OR($O32="Accepted",$O32="Waived")+$AG32*--OR($Q32="Accepted",$Q32="Waived")+$AH32*--OR($S32="Accepted",$S32="Waived"))</f>
        <v/>
      </c>
      <c r="W32" s="19">
        <f>IF($A32="","",IFERROR(IF($U32=0,0,$V32/$U32),0))</f>
        <v/>
      </c>
      <c r="X32" s="11">
        <f>IF($A32="","",$U32-$V32)</f>
        <v/>
      </c>
      <c r="Y32" s="20">
        <f>IF(OR($A32="",$F32=""),"",$F32-Dashboard!$B$2)</f>
        <v/>
      </c>
      <c r="Z32" s="21">
        <f>IF($A32="","",IF(OR($H32="Declined",$H32="Withdrawn"),"Closed",IF(OR($C32="",COUNTIF(Lists!$A$5:$A$8,$C32)=0),"Configuration issue",IF($F32="","Add target start date",IF(OR(AND($AC32=1,$I32="Needs Revision"),AND($AD32=1,$K32="Needs Revision"),AND($AE32=1,$M32="Needs Revision"),AND($AF32=1,$O32="Needs Revision"),AND($AG32=1,$Q32="Needs Revision"),AND($AH32=1,$S32="Needs Revision")),"Needs revision",IF($W32=1,"Complete",IF($Y32&lt;0,"Past due: documents outstanding",IF($Y32&lt;=14,"Urgent: due within 14 days","Documents outstanding"))))))))</f>
        <v/>
      </c>
      <c r="AA32" s="34" t="n"/>
      <c r="AB32" s="22" t="n"/>
      <c r="AC32" s="11">
        <f>IF($A32="","",IFERROR(INDEX(Lists!$B$5:$B$8,MATCH($C32,Lists!$A$5:$A$8,0)),0))</f>
        <v/>
      </c>
      <c r="AD32" s="11">
        <f>IF($A32="","",IFERROR(INDEX(Lists!$C$5:$C$8,MATCH($C32,Lists!$A$5:$A$8,0)),0))</f>
        <v/>
      </c>
      <c r="AE32" s="11">
        <f>IF($A32="","",IFERROR(INDEX(Lists!$D$5:$D$8,MATCH($C32,Lists!$A$5:$A$8,0)),0))</f>
        <v/>
      </c>
      <c r="AF32" s="11">
        <f>IF($A32="","",IFERROR(INDEX(Lists!$E$5:$E$8,MATCH($C32,Lists!$A$5:$A$8,0)),0))</f>
        <v/>
      </c>
      <c r="AG32" s="11">
        <f>IF($A32="","",IFERROR(INDEX(Lists!$F$5:$F$8,MATCH($C32,Lists!$A$5:$A$8,0)),0))</f>
        <v/>
      </c>
      <c r="AH32" s="11">
        <f>IF($A32="","",IFERROR(INDEX(Lists!$G$5:$G$8,MATCH($C32,Lists!$A$5:$A$8,0)),0))</f>
        <v/>
      </c>
    </row>
    <row r="33">
      <c r="A33" s="17" t="n"/>
      <c r="B33" s="17" t="n"/>
      <c r="C33" s="17" t="n"/>
      <c r="D33" s="17" t="n"/>
      <c r="E33" s="34" t="n"/>
      <c r="F33" s="34" t="n"/>
      <c r="G33" s="17" t="n"/>
      <c r="H33" s="17" t="n"/>
      <c r="I33" s="17" t="n"/>
      <c r="J33" s="34" t="n"/>
      <c r="K33" s="17" t="n"/>
      <c r="L33" s="34" t="n"/>
      <c r="M33" s="17" t="n"/>
      <c r="N33" s="34" t="n"/>
      <c r="O33" s="17" t="n"/>
      <c r="P33" s="34" t="n"/>
      <c r="Q33" s="17" t="n"/>
      <c r="R33" s="34" t="n"/>
      <c r="S33" s="17" t="n"/>
      <c r="T33" s="34" t="n"/>
      <c r="U33" s="11">
        <f>IF($A33="","",SUM($AC33:$AH33))</f>
        <v/>
      </c>
      <c r="V33" s="11">
        <f>IF($A33="","",$AC33*--OR($I33="Accepted",$I33="Waived")+$AD33*--OR($K33="Accepted",$K33="Waived")+$AE33*--OR($M33="Accepted",$M33="Waived")+$AF33*--OR($O33="Accepted",$O33="Waived")+$AG33*--OR($Q33="Accepted",$Q33="Waived")+$AH33*--OR($S33="Accepted",$S33="Waived"))</f>
        <v/>
      </c>
      <c r="W33" s="19">
        <f>IF($A33="","",IFERROR(IF($U33=0,0,$V33/$U33),0))</f>
        <v/>
      </c>
      <c r="X33" s="11">
        <f>IF($A33="","",$U33-$V33)</f>
        <v/>
      </c>
      <c r="Y33" s="20">
        <f>IF(OR($A33="",$F33=""),"",$F33-Dashboard!$B$2)</f>
        <v/>
      </c>
      <c r="Z33" s="21">
        <f>IF($A33="","",IF(OR($H33="Declined",$H33="Withdrawn"),"Closed",IF(OR($C33="",COUNTIF(Lists!$A$5:$A$8,$C33)=0),"Configuration issue",IF($F33="","Add target start date",IF(OR(AND($AC33=1,$I33="Needs Revision"),AND($AD33=1,$K33="Needs Revision"),AND($AE33=1,$M33="Needs Revision"),AND($AF33=1,$O33="Needs Revision"),AND($AG33=1,$Q33="Needs Revision"),AND($AH33=1,$S33="Needs Revision")),"Needs revision",IF($W33=1,"Complete",IF($Y33&lt;0,"Past due: documents outstanding",IF($Y33&lt;=14,"Urgent: due within 14 days","Documents outstanding"))))))))</f>
        <v/>
      </c>
      <c r="AA33" s="34" t="n"/>
      <c r="AB33" s="22" t="n"/>
      <c r="AC33" s="11">
        <f>IF($A33="","",IFERROR(INDEX(Lists!$B$5:$B$8,MATCH($C33,Lists!$A$5:$A$8,0)),0))</f>
        <v/>
      </c>
      <c r="AD33" s="11">
        <f>IF($A33="","",IFERROR(INDEX(Lists!$C$5:$C$8,MATCH($C33,Lists!$A$5:$A$8,0)),0))</f>
        <v/>
      </c>
      <c r="AE33" s="11">
        <f>IF($A33="","",IFERROR(INDEX(Lists!$D$5:$D$8,MATCH($C33,Lists!$A$5:$A$8,0)),0))</f>
        <v/>
      </c>
      <c r="AF33" s="11">
        <f>IF($A33="","",IFERROR(INDEX(Lists!$E$5:$E$8,MATCH($C33,Lists!$A$5:$A$8,0)),0))</f>
        <v/>
      </c>
      <c r="AG33" s="11">
        <f>IF($A33="","",IFERROR(INDEX(Lists!$F$5:$F$8,MATCH($C33,Lists!$A$5:$A$8,0)),0))</f>
        <v/>
      </c>
      <c r="AH33" s="11">
        <f>IF($A33="","",IFERROR(INDEX(Lists!$G$5:$G$8,MATCH($C33,Lists!$A$5:$A$8,0)),0))</f>
        <v/>
      </c>
    </row>
    <row r="34">
      <c r="A34" s="17" t="n"/>
      <c r="B34" s="17" t="n"/>
      <c r="C34" s="17" t="n"/>
      <c r="D34" s="17" t="n"/>
      <c r="E34" s="34" t="n"/>
      <c r="F34" s="34" t="n"/>
      <c r="G34" s="17" t="n"/>
      <c r="H34" s="17" t="n"/>
      <c r="I34" s="17" t="n"/>
      <c r="J34" s="34" t="n"/>
      <c r="K34" s="17" t="n"/>
      <c r="L34" s="34" t="n"/>
      <c r="M34" s="17" t="n"/>
      <c r="N34" s="34" t="n"/>
      <c r="O34" s="17" t="n"/>
      <c r="P34" s="34" t="n"/>
      <c r="Q34" s="17" t="n"/>
      <c r="R34" s="34" t="n"/>
      <c r="S34" s="17" t="n"/>
      <c r="T34" s="34" t="n"/>
      <c r="U34" s="11">
        <f>IF($A34="","",SUM($AC34:$AH34))</f>
        <v/>
      </c>
      <c r="V34" s="11">
        <f>IF($A34="","",$AC34*--OR($I34="Accepted",$I34="Waived")+$AD34*--OR($K34="Accepted",$K34="Waived")+$AE34*--OR($M34="Accepted",$M34="Waived")+$AF34*--OR($O34="Accepted",$O34="Waived")+$AG34*--OR($Q34="Accepted",$Q34="Waived")+$AH34*--OR($S34="Accepted",$S34="Waived"))</f>
        <v/>
      </c>
      <c r="W34" s="19">
        <f>IF($A34="","",IFERROR(IF($U34=0,0,$V34/$U34),0))</f>
        <v/>
      </c>
      <c r="X34" s="11">
        <f>IF($A34="","",$U34-$V34)</f>
        <v/>
      </c>
      <c r="Y34" s="20">
        <f>IF(OR($A34="",$F34=""),"",$F34-Dashboard!$B$2)</f>
        <v/>
      </c>
      <c r="Z34" s="21">
        <f>IF($A34="","",IF(OR($H34="Declined",$H34="Withdrawn"),"Closed",IF(OR($C34="",COUNTIF(Lists!$A$5:$A$8,$C34)=0),"Configuration issue",IF($F34="","Add target start date",IF(OR(AND($AC34=1,$I34="Needs Revision"),AND($AD34=1,$K34="Needs Revision"),AND($AE34=1,$M34="Needs Revision"),AND($AF34=1,$O34="Needs Revision"),AND($AG34=1,$Q34="Needs Revision"),AND($AH34=1,$S34="Needs Revision")),"Needs revision",IF($W34=1,"Complete",IF($Y34&lt;0,"Past due: documents outstanding",IF($Y34&lt;=14,"Urgent: due within 14 days","Documents outstanding"))))))))</f>
        <v/>
      </c>
      <c r="AA34" s="34" t="n"/>
      <c r="AB34" s="22" t="n"/>
      <c r="AC34" s="11">
        <f>IF($A34="","",IFERROR(INDEX(Lists!$B$5:$B$8,MATCH($C34,Lists!$A$5:$A$8,0)),0))</f>
        <v/>
      </c>
      <c r="AD34" s="11">
        <f>IF($A34="","",IFERROR(INDEX(Lists!$C$5:$C$8,MATCH($C34,Lists!$A$5:$A$8,0)),0))</f>
        <v/>
      </c>
      <c r="AE34" s="11">
        <f>IF($A34="","",IFERROR(INDEX(Lists!$D$5:$D$8,MATCH($C34,Lists!$A$5:$A$8,0)),0))</f>
        <v/>
      </c>
      <c r="AF34" s="11">
        <f>IF($A34="","",IFERROR(INDEX(Lists!$E$5:$E$8,MATCH($C34,Lists!$A$5:$A$8,0)),0))</f>
        <v/>
      </c>
      <c r="AG34" s="11">
        <f>IF($A34="","",IFERROR(INDEX(Lists!$F$5:$F$8,MATCH($C34,Lists!$A$5:$A$8,0)),0))</f>
        <v/>
      </c>
      <c r="AH34" s="11">
        <f>IF($A34="","",IFERROR(INDEX(Lists!$G$5:$G$8,MATCH($C34,Lists!$A$5:$A$8,0)),0))</f>
        <v/>
      </c>
    </row>
    <row r="35">
      <c r="A35" s="17" t="n"/>
      <c r="B35" s="17" t="n"/>
      <c r="C35" s="17" t="n"/>
      <c r="D35" s="17" t="n"/>
      <c r="E35" s="34" t="n"/>
      <c r="F35" s="34" t="n"/>
      <c r="G35" s="17" t="n"/>
      <c r="H35" s="17" t="n"/>
      <c r="I35" s="17" t="n"/>
      <c r="J35" s="34" t="n"/>
      <c r="K35" s="17" t="n"/>
      <c r="L35" s="34" t="n"/>
      <c r="M35" s="17" t="n"/>
      <c r="N35" s="34" t="n"/>
      <c r="O35" s="17" t="n"/>
      <c r="P35" s="34" t="n"/>
      <c r="Q35" s="17" t="n"/>
      <c r="R35" s="34" t="n"/>
      <c r="S35" s="17" t="n"/>
      <c r="T35" s="34" t="n"/>
      <c r="U35" s="11">
        <f>IF($A35="","",SUM($AC35:$AH35))</f>
        <v/>
      </c>
      <c r="V35" s="11">
        <f>IF($A35="","",$AC35*--OR($I35="Accepted",$I35="Waived")+$AD35*--OR($K35="Accepted",$K35="Waived")+$AE35*--OR($M35="Accepted",$M35="Waived")+$AF35*--OR($O35="Accepted",$O35="Waived")+$AG35*--OR($Q35="Accepted",$Q35="Waived")+$AH35*--OR($S35="Accepted",$S35="Waived"))</f>
        <v/>
      </c>
      <c r="W35" s="19">
        <f>IF($A35="","",IFERROR(IF($U35=0,0,$V35/$U35),0))</f>
        <v/>
      </c>
      <c r="X35" s="11">
        <f>IF($A35="","",$U35-$V35)</f>
        <v/>
      </c>
      <c r="Y35" s="20">
        <f>IF(OR($A35="",$F35=""),"",$F35-Dashboard!$B$2)</f>
        <v/>
      </c>
      <c r="Z35" s="21">
        <f>IF($A35="","",IF(OR($H35="Declined",$H35="Withdrawn"),"Closed",IF(OR($C35="",COUNTIF(Lists!$A$5:$A$8,$C35)=0),"Configuration issue",IF($F35="","Add target start date",IF(OR(AND($AC35=1,$I35="Needs Revision"),AND($AD35=1,$K35="Needs Revision"),AND($AE35=1,$M35="Needs Revision"),AND($AF35=1,$O35="Needs Revision"),AND($AG35=1,$Q35="Needs Revision"),AND($AH35=1,$S35="Needs Revision")),"Needs revision",IF($W35=1,"Complete",IF($Y35&lt;0,"Past due: documents outstanding",IF($Y35&lt;=14,"Urgent: due within 14 days","Documents outstanding"))))))))</f>
        <v/>
      </c>
      <c r="AA35" s="34" t="n"/>
      <c r="AB35" s="22" t="n"/>
      <c r="AC35" s="11">
        <f>IF($A35="","",IFERROR(INDEX(Lists!$B$5:$B$8,MATCH($C35,Lists!$A$5:$A$8,0)),0))</f>
        <v/>
      </c>
      <c r="AD35" s="11">
        <f>IF($A35="","",IFERROR(INDEX(Lists!$C$5:$C$8,MATCH($C35,Lists!$A$5:$A$8,0)),0))</f>
        <v/>
      </c>
      <c r="AE35" s="11">
        <f>IF($A35="","",IFERROR(INDEX(Lists!$D$5:$D$8,MATCH($C35,Lists!$A$5:$A$8,0)),0))</f>
        <v/>
      </c>
      <c r="AF35" s="11">
        <f>IF($A35="","",IFERROR(INDEX(Lists!$E$5:$E$8,MATCH($C35,Lists!$A$5:$A$8,0)),0))</f>
        <v/>
      </c>
      <c r="AG35" s="11">
        <f>IF($A35="","",IFERROR(INDEX(Lists!$F$5:$F$8,MATCH($C35,Lists!$A$5:$A$8,0)),0))</f>
        <v/>
      </c>
      <c r="AH35" s="11">
        <f>IF($A35="","",IFERROR(INDEX(Lists!$G$5:$G$8,MATCH($C35,Lists!$A$5:$A$8,0)),0))</f>
        <v/>
      </c>
    </row>
    <row r="36">
      <c r="A36" s="17" t="n"/>
      <c r="B36" s="17" t="n"/>
      <c r="C36" s="17" t="n"/>
      <c r="D36" s="17" t="n"/>
      <c r="E36" s="34" t="n"/>
      <c r="F36" s="34" t="n"/>
      <c r="G36" s="17" t="n"/>
      <c r="H36" s="17" t="n"/>
      <c r="I36" s="17" t="n"/>
      <c r="J36" s="34" t="n"/>
      <c r="K36" s="17" t="n"/>
      <c r="L36" s="34" t="n"/>
      <c r="M36" s="17" t="n"/>
      <c r="N36" s="34" t="n"/>
      <c r="O36" s="17" t="n"/>
      <c r="P36" s="34" t="n"/>
      <c r="Q36" s="17" t="n"/>
      <c r="R36" s="34" t="n"/>
      <c r="S36" s="17" t="n"/>
      <c r="T36" s="34" t="n"/>
      <c r="U36" s="11">
        <f>IF($A36="","",SUM($AC36:$AH36))</f>
        <v/>
      </c>
      <c r="V36" s="11">
        <f>IF($A36="","",$AC36*--OR($I36="Accepted",$I36="Waived")+$AD36*--OR($K36="Accepted",$K36="Waived")+$AE36*--OR($M36="Accepted",$M36="Waived")+$AF36*--OR($O36="Accepted",$O36="Waived")+$AG36*--OR($Q36="Accepted",$Q36="Waived")+$AH36*--OR($S36="Accepted",$S36="Waived"))</f>
        <v/>
      </c>
      <c r="W36" s="19">
        <f>IF($A36="","",IFERROR(IF($U36=0,0,$V36/$U36),0))</f>
        <v/>
      </c>
      <c r="X36" s="11">
        <f>IF($A36="","",$U36-$V36)</f>
        <v/>
      </c>
      <c r="Y36" s="20">
        <f>IF(OR($A36="",$F36=""),"",$F36-Dashboard!$B$2)</f>
        <v/>
      </c>
      <c r="Z36" s="21">
        <f>IF($A36="","",IF(OR($H36="Declined",$H36="Withdrawn"),"Closed",IF(OR($C36="",COUNTIF(Lists!$A$5:$A$8,$C36)=0),"Configuration issue",IF($F36="","Add target start date",IF(OR(AND($AC36=1,$I36="Needs Revision"),AND($AD36=1,$K36="Needs Revision"),AND($AE36=1,$M36="Needs Revision"),AND($AF36=1,$O36="Needs Revision"),AND($AG36=1,$Q36="Needs Revision"),AND($AH36=1,$S36="Needs Revision")),"Needs revision",IF($W36=1,"Complete",IF($Y36&lt;0,"Past due: documents outstanding",IF($Y36&lt;=14,"Urgent: due within 14 days","Documents outstanding"))))))))</f>
        <v/>
      </c>
      <c r="AA36" s="34" t="n"/>
      <c r="AB36" s="22" t="n"/>
      <c r="AC36" s="11">
        <f>IF($A36="","",IFERROR(INDEX(Lists!$B$5:$B$8,MATCH($C36,Lists!$A$5:$A$8,0)),0))</f>
        <v/>
      </c>
      <c r="AD36" s="11">
        <f>IF($A36="","",IFERROR(INDEX(Lists!$C$5:$C$8,MATCH($C36,Lists!$A$5:$A$8,0)),0))</f>
        <v/>
      </c>
      <c r="AE36" s="11">
        <f>IF($A36="","",IFERROR(INDEX(Lists!$D$5:$D$8,MATCH($C36,Lists!$A$5:$A$8,0)),0))</f>
        <v/>
      </c>
      <c r="AF36" s="11">
        <f>IF($A36="","",IFERROR(INDEX(Lists!$E$5:$E$8,MATCH($C36,Lists!$A$5:$A$8,0)),0))</f>
        <v/>
      </c>
      <c r="AG36" s="11">
        <f>IF($A36="","",IFERROR(INDEX(Lists!$F$5:$F$8,MATCH($C36,Lists!$A$5:$A$8,0)),0))</f>
        <v/>
      </c>
      <c r="AH36" s="11">
        <f>IF($A36="","",IFERROR(INDEX(Lists!$G$5:$G$8,MATCH($C36,Lists!$A$5:$A$8,0)),0))</f>
        <v/>
      </c>
    </row>
    <row r="37">
      <c r="A37" s="17" t="n"/>
      <c r="B37" s="17" t="n"/>
      <c r="C37" s="17" t="n"/>
      <c r="D37" s="17" t="n"/>
      <c r="E37" s="34" t="n"/>
      <c r="F37" s="34" t="n"/>
      <c r="G37" s="17" t="n"/>
      <c r="H37" s="17" t="n"/>
      <c r="I37" s="17" t="n"/>
      <c r="J37" s="34" t="n"/>
      <c r="K37" s="17" t="n"/>
      <c r="L37" s="34" t="n"/>
      <c r="M37" s="17" t="n"/>
      <c r="N37" s="34" t="n"/>
      <c r="O37" s="17" t="n"/>
      <c r="P37" s="34" t="n"/>
      <c r="Q37" s="17" t="n"/>
      <c r="R37" s="34" t="n"/>
      <c r="S37" s="17" t="n"/>
      <c r="T37" s="34" t="n"/>
      <c r="U37" s="11">
        <f>IF($A37="","",SUM($AC37:$AH37))</f>
        <v/>
      </c>
      <c r="V37" s="11">
        <f>IF($A37="","",$AC37*--OR($I37="Accepted",$I37="Waived")+$AD37*--OR($K37="Accepted",$K37="Waived")+$AE37*--OR($M37="Accepted",$M37="Waived")+$AF37*--OR($O37="Accepted",$O37="Waived")+$AG37*--OR($Q37="Accepted",$Q37="Waived")+$AH37*--OR($S37="Accepted",$S37="Waived"))</f>
        <v/>
      </c>
      <c r="W37" s="19">
        <f>IF($A37="","",IFERROR(IF($U37=0,0,$V37/$U37),0))</f>
        <v/>
      </c>
      <c r="X37" s="11">
        <f>IF($A37="","",$U37-$V37)</f>
        <v/>
      </c>
      <c r="Y37" s="20">
        <f>IF(OR($A37="",$F37=""),"",$F37-Dashboard!$B$2)</f>
        <v/>
      </c>
      <c r="Z37" s="21">
        <f>IF($A37="","",IF(OR($H37="Declined",$H37="Withdrawn"),"Closed",IF(OR($C37="",COUNTIF(Lists!$A$5:$A$8,$C37)=0),"Configuration issue",IF($F37="","Add target start date",IF(OR(AND($AC37=1,$I37="Needs Revision"),AND($AD37=1,$K37="Needs Revision"),AND($AE37=1,$M37="Needs Revision"),AND($AF37=1,$O37="Needs Revision"),AND($AG37=1,$Q37="Needs Revision"),AND($AH37=1,$S37="Needs Revision")),"Needs revision",IF($W37=1,"Complete",IF($Y37&lt;0,"Past due: documents outstanding",IF($Y37&lt;=14,"Urgent: due within 14 days","Documents outstanding"))))))))</f>
        <v/>
      </c>
      <c r="AA37" s="34" t="n"/>
      <c r="AB37" s="22" t="n"/>
      <c r="AC37" s="11">
        <f>IF($A37="","",IFERROR(INDEX(Lists!$B$5:$B$8,MATCH($C37,Lists!$A$5:$A$8,0)),0))</f>
        <v/>
      </c>
      <c r="AD37" s="11">
        <f>IF($A37="","",IFERROR(INDEX(Lists!$C$5:$C$8,MATCH($C37,Lists!$A$5:$A$8,0)),0))</f>
        <v/>
      </c>
      <c r="AE37" s="11">
        <f>IF($A37="","",IFERROR(INDEX(Lists!$D$5:$D$8,MATCH($C37,Lists!$A$5:$A$8,0)),0))</f>
        <v/>
      </c>
      <c r="AF37" s="11">
        <f>IF($A37="","",IFERROR(INDEX(Lists!$E$5:$E$8,MATCH($C37,Lists!$A$5:$A$8,0)),0))</f>
        <v/>
      </c>
      <c r="AG37" s="11">
        <f>IF($A37="","",IFERROR(INDEX(Lists!$F$5:$F$8,MATCH($C37,Lists!$A$5:$A$8,0)),0))</f>
        <v/>
      </c>
      <c r="AH37" s="11">
        <f>IF($A37="","",IFERROR(INDEX(Lists!$G$5:$G$8,MATCH($C37,Lists!$A$5:$A$8,0)),0))</f>
        <v/>
      </c>
    </row>
    <row r="38">
      <c r="A38" s="17" t="n"/>
      <c r="B38" s="17" t="n"/>
      <c r="C38" s="17" t="n"/>
      <c r="D38" s="17" t="n"/>
      <c r="E38" s="34" t="n"/>
      <c r="F38" s="34" t="n"/>
      <c r="G38" s="17" t="n"/>
      <c r="H38" s="17" t="n"/>
      <c r="I38" s="17" t="n"/>
      <c r="J38" s="34" t="n"/>
      <c r="K38" s="17" t="n"/>
      <c r="L38" s="34" t="n"/>
      <c r="M38" s="17" t="n"/>
      <c r="N38" s="34" t="n"/>
      <c r="O38" s="17" t="n"/>
      <c r="P38" s="34" t="n"/>
      <c r="Q38" s="17" t="n"/>
      <c r="R38" s="34" t="n"/>
      <c r="S38" s="17" t="n"/>
      <c r="T38" s="34" t="n"/>
      <c r="U38" s="11">
        <f>IF($A38="","",SUM($AC38:$AH38))</f>
        <v/>
      </c>
      <c r="V38" s="11">
        <f>IF($A38="","",$AC38*--OR($I38="Accepted",$I38="Waived")+$AD38*--OR($K38="Accepted",$K38="Waived")+$AE38*--OR($M38="Accepted",$M38="Waived")+$AF38*--OR($O38="Accepted",$O38="Waived")+$AG38*--OR($Q38="Accepted",$Q38="Waived")+$AH38*--OR($S38="Accepted",$S38="Waived"))</f>
        <v/>
      </c>
      <c r="W38" s="19">
        <f>IF($A38="","",IFERROR(IF($U38=0,0,$V38/$U38),0))</f>
        <v/>
      </c>
      <c r="X38" s="11">
        <f>IF($A38="","",$U38-$V38)</f>
        <v/>
      </c>
      <c r="Y38" s="20">
        <f>IF(OR($A38="",$F38=""),"",$F38-Dashboard!$B$2)</f>
        <v/>
      </c>
      <c r="Z38" s="21">
        <f>IF($A38="","",IF(OR($H38="Declined",$H38="Withdrawn"),"Closed",IF(OR($C38="",COUNTIF(Lists!$A$5:$A$8,$C38)=0),"Configuration issue",IF($F38="","Add target start date",IF(OR(AND($AC38=1,$I38="Needs Revision"),AND($AD38=1,$K38="Needs Revision"),AND($AE38=1,$M38="Needs Revision"),AND($AF38=1,$O38="Needs Revision"),AND($AG38=1,$Q38="Needs Revision"),AND($AH38=1,$S38="Needs Revision")),"Needs revision",IF($W38=1,"Complete",IF($Y38&lt;0,"Past due: documents outstanding",IF($Y38&lt;=14,"Urgent: due within 14 days","Documents outstanding"))))))))</f>
        <v/>
      </c>
      <c r="AA38" s="34" t="n"/>
      <c r="AB38" s="22" t="n"/>
      <c r="AC38" s="11">
        <f>IF($A38="","",IFERROR(INDEX(Lists!$B$5:$B$8,MATCH($C38,Lists!$A$5:$A$8,0)),0))</f>
        <v/>
      </c>
      <c r="AD38" s="11">
        <f>IF($A38="","",IFERROR(INDEX(Lists!$C$5:$C$8,MATCH($C38,Lists!$A$5:$A$8,0)),0))</f>
        <v/>
      </c>
      <c r="AE38" s="11">
        <f>IF($A38="","",IFERROR(INDEX(Lists!$D$5:$D$8,MATCH($C38,Lists!$A$5:$A$8,0)),0))</f>
        <v/>
      </c>
      <c r="AF38" s="11">
        <f>IF($A38="","",IFERROR(INDEX(Lists!$E$5:$E$8,MATCH($C38,Lists!$A$5:$A$8,0)),0))</f>
        <v/>
      </c>
      <c r="AG38" s="11">
        <f>IF($A38="","",IFERROR(INDEX(Lists!$F$5:$F$8,MATCH($C38,Lists!$A$5:$A$8,0)),0))</f>
        <v/>
      </c>
      <c r="AH38" s="11">
        <f>IF($A38="","",IFERROR(INDEX(Lists!$G$5:$G$8,MATCH($C38,Lists!$A$5:$A$8,0)),0))</f>
        <v/>
      </c>
    </row>
    <row r="39">
      <c r="A39" s="17" t="n"/>
      <c r="B39" s="17" t="n"/>
      <c r="C39" s="17" t="n"/>
      <c r="D39" s="17" t="n"/>
      <c r="E39" s="34" t="n"/>
      <c r="F39" s="34" t="n"/>
      <c r="G39" s="17" t="n"/>
      <c r="H39" s="17" t="n"/>
      <c r="I39" s="17" t="n"/>
      <c r="J39" s="34" t="n"/>
      <c r="K39" s="17" t="n"/>
      <c r="L39" s="34" t="n"/>
      <c r="M39" s="17" t="n"/>
      <c r="N39" s="34" t="n"/>
      <c r="O39" s="17" t="n"/>
      <c r="P39" s="34" t="n"/>
      <c r="Q39" s="17" t="n"/>
      <c r="R39" s="34" t="n"/>
      <c r="S39" s="17" t="n"/>
      <c r="T39" s="34" t="n"/>
      <c r="U39" s="11">
        <f>IF($A39="","",SUM($AC39:$AH39))</f>
        <v/>
      </c>
      <c r="V39" s="11">
        <f>IF($A39="","",$AC39*--OR($I39="Accepted",$I39="Waived")+$AD39*--OR($K39="Accepted",$K39="Waived")+$AE39*--OR($M39="Accepted",$M39="Waived")+$AF39*--OR($O39="Accepted",$O39="Waived")+$AG39*--OR($Q39="Accepted",$Q39="Waived")+$AH39*--OR($S39="Accepted",$S39="Waived"))</f>
        <v/>
      </c>
      <c r="W39" s="19">
        <f>IF($A39="","",IFERROR(IF($U39=0,0,$V39/$U39),0))</f>
        <v/>
      </c>
      <c r="X39" s="11">
        <f>IF($A39="","",$U39-$V39)</f>
        <v/>
      </c>
      <c r="Y39" s="20">
        <f>IF(OR($A39="",$F39=""),"",$F39-Dashboard!$B$2)</f>
        <v/>
      </c>
      <c r="Z39" s="21">
        <f>IF($A39="","",IF(OR($H39="Declined",$H39="Withdrawn"),"Closed",IF(OR($C39="",COUNTIF(Lists!$A$5:$A$8,$C39)=0),"Configuration issue",IF($F39="","Add target start date",IF(OR(AND($AC39=1,$I39="Needs Revision"),AND($AD39=1,$K39="Needs Revision"),AND($AE39=1,$M39="Needs Revision"),AND($AF39=1,$O39="Needs Revision"),AND($AG39=1,$Q39="Needs Revision"),AND($AH39=1,$S39="Needs Revision")),"Needs revision",IF($W39=1,"Complete",IF($Y39&lt;0,"Past due: documents outstanding",IF($Y39&lt;=14,"Urgent: due within 14 days","Documents outstanding"))))))))</f>
        <v/>
      </c>
      <c r="AA39" s="34" t="n"/>
      <c r="AB39" s="22" t="n"/>
      <c r="AC39" s="11">
        <f>IF($A39="","",IFERROR(INDEX(Lists!$B$5:$B$8,MATCH($C39,Lists!$A$5:$A$8,0)),0))</f>
        <v/>
      </c>
      <c r="AD39" s="11">
        <f>IF($A39="","",IFERROR(INDEX(Lists!$C$5:$C$8,MATCH($C39,Lists!$A$5:$A$8,0)),0))</f>
        <v/>
      </c>
      <c r="AE39" s="11">
        <f>IF($A39="","",IFERROR(INDEX(Lists!$D$5:$D$8,MATCH($C39,Lists!$A$5:$A$8,0)),0))</f>
        <v/>
      </c>
      <c r="AF39" s="11">
        <f>IF($A39="","",IFERROR(INDEX(Lists!$E$5:$E$8,MATCH($C39,Lists!$A$5:$A$8,0)),0))</f>
        <v/>
      </c>
      <c r="AG39" s="11">
        <f>IF($A39="","",IFERROR(INDEX(Lists!$F$5:$F$8,MATCH($C39,Lists!$A$5:$A$8,0)),0))</f>
        <v/>
      </c>
      <c r="AH39" s="11">
        <f>IF($A39="","",IFERROR(INDEX(Lists!$G$5:$G$8,MATCH($C39,Lists!$A$5:$A$8,0)),0))</f>
        <v/>
      </c>
    </row>
    <row r="40">
      <c r="A40" s="17" t="n"/>
      <c r="B40" s="17" t="n"/>
      <c r="C40" s="17" t="n"/>
      <c r="D40" s="17" t="n"/>
      <c r="E40" s="34" t="n"/>
      <c r="F40" s="34" t="n"/>
      <c r="G40" s="17" t="n"/>
      <c r="H40" s="17" t="n"/>
      <c r="I40" s="17" t="n"/>
      <c r="J40" s="34" t="n"/>
      <c r="K40" s="17" t="n"/>
      <c r="L40" s="34" t="n"/>
      <c r="M40" s="17" t="n"/>
      <c r="N40" s="34" t="n"/>
      <c r="O40" s="17" t="n"/>
      <c r="P40" s="34" t="n"/>
      <c r="Q40" s="17" t="n"/>
      <c r="R40" s="34" t="n"/>
      <c r="S40" s="17" t="n"/>
      <c r="T40" s="34" t="n"/>
      <c r="U40" s="11">
        <f>IF($A40="","",SUM($AC40:$AH40))</f>
        <v/>
      </c>
      <c r="V40" s="11">
        <f>IF($A40="","",$AC40*--OR($I40="Accepted",$I40="Waived")+$AD40*--OR($K40="Accepted",$K40="Waived")+$AE40*--OR($M40="Accepted",$M40="Waived")+$AF40*--OR($O40="Accepted",$O40="Waived")+$AG40*--OR($Q40="Accepted",$Q40="Waived")+$AH40*--OR($S40="Accepted",$S40="Waived"))</f>
        <v/>
      </c>
      <c r="W40" s="19">
        <f>IF($A40="","",IFERROR(IF($U40=0,0,$V40/$U40),0))</f>
        <v/>
      </c>
      <c r="X40" s="11">
        <f>IF($A40="","",$U40-$V40)</f>
        <v/>
      </c>
      <c r="Y40" s="20">
        <f>IF(OR($A40="",$F40=""),"",$F40-Dashboard!$B$2)</f>
        <v/>
      </c>
      <c r="Z40" s="21">
        <f>IF($A40="","",IF(OR($H40="Declined",$H40="Withdrawn"),"Closed",IF(OR($C40="",COUNTIF(Lists!$A$5:$A$8,$C40)=0),"Configuration issue",IF($F40="","Add target start date",IF(OR(AND($AC40=1,$I40="Needs Revision"),AND($AD40=1,$K40="Needs Revision"),AND($AE40=1,$M40="Needs Revision"),AND($AF40=1,$O40="Needs Revision"),AND($AG40=1,$Q40="Needs Revision"),AND($AH40=1,$S40="Needs Revision")),"Needs revision",IF($W40=1,"Complete",IF($Y40&lt;0,"Past due: documents outstanding",IF($Y40&lt;=14,"Urgent: due within 14 days","Documents outstanding"))))))))</f>
        <v/>
      </c>
      <c r="AA40" s="34" t="n"/>
      <c r="AB40" s="22" t="n"/>
      <c r="AC40" s="11">
        <f>IF($A40="","",IFERROR(INDEX(Lists!$B$5:$B$8,MATCH($C40,Lists!$A$5:$A$8,0)),0))</f>
        <v/>
      </c>
      <c r="AD40" s="11">
        <f>IF($A40="","",IFERROR(INDEX(Lists!$C$5:$C$8,MATCH($C40,Lists!$A$5:$A$8,0)),0))</f>
        <v/>
      </c>
      <c r="AE40" s="11">
        <f>IF($A40="","",IFERROR(INDEX(Lists!$D$5:$D$8,MATCH($C40,Lists!$A$5:$A$8,0)),0))</f>
        <v/>
      </c>
      <c r="AF40" s="11">
        <f>IF($A40="","",IFERROR(INDEX(Lists!$E$5:$E$8,MATCH($C40,Lists!$A$5:$A$8,0)),0))</f>
        <v/>
      </c>
      <c r="AG40" s="11">
        <f>IF($A40="","",IFERROR(INDEX(Lists!$F$5:$F$8,MATCH($C40,Lists!$A$5:$A$8,0)),0))</f>
        <v/>
      </c>
      <c r="AH40" s="11">
        <f>IF($A40="","",IFERROR(INDEX(Lists!$G$5:$G$8,MATCH($C40,Lists!$A$5:$A$8,0)),0))</f>
        <v/>
      </c>
    </row>
    <row r="41">
      <c r="A41" s="17" t="n"/>
      <c r="B41" s="17" t="n"/>
      <c r="C41" s="17" t="n"/>
      <c r="D41" s="17" t="n"/>
      <c r="E41" s="34" t="n"/>
      <c r="F41" s="34" t="n"/>
      <c r="G41" s="17" t="n"/>
      <c r="H41" s="17" t="n"/>
      <c r="I41" s="17" t="n"/>
      <c r="J41" s="34" t="n"/>
      <c r="K41" s="17" t="n"/>
      <c r="L41" s="34" t="n"/>
      <c r="M41" s="17" t="n"/>
      <c r="N41" s="34" t="n"/>
      <c r="O41" s="17" t="n"/>
      <c r="P41" s="34" t="n"/>
      <c r="Q41" s="17" t="n"/>
      <c r="R41" s="34" t="n"/>
      <c r="S41" s="17" t="n"/>
      <c r="T41" s="34" t="n"/>
      <c r="U41" s="11">
        <f>IF($A41="","",SUM($AC41:$AH41))</f>
        <v/>
      </c>
      <c r="V41" s="11">
        <f>IF($A41="","",$AC41*--OR($I41="Accepted",$I41="Waived")+$AD41*--OR($K41="Accepted",$K41="Waived")+$AE41*--OR($M41="Accepted",$M41="Waived")+$AF41*--OR($O41="Accepted",$O41="Waived")+$AG41*--OR($Q41="Accepted",$Q41="Waived")+$AH41*--OR($S41="Accepted",$S41="Waived"))</f>
        <v/>
      </c>
      <c r="W41" s="19">
        <f>IF($A41="","",IFERROR(IF($U41=0,0,$V41/$U41),0))</f>
        <v/>
      </c>
      <c r="X41" s="11">
        <f>IF($A41="","",$U41-$V41)</f>
        <v/>
      </c>
      <c r="Y41" s="20">
        <f>IF(OR($A41="",$F41=""),"",$F41-Dashboard!$B$2)</f>
        <v/>
      </c>
      <c r="Z41" s="21">
        <f>IF($A41="","",IF(OR($H41="Declined",$H41="Withdrawn"),"Closed",IF(OR($C41="",COUNTIF(Lists!$A$5:$A$8,$C41)=0),"Configuration issue",IF($F41="","Add target start date",IF(OR(AND($AC41=1,$I41="Needs Revision"),AND($AD41=1,$K41="Needs Revision"),AND($AE41=1,$M41="Needs Revision"),AND($AF41=1,$O41="Needs Revision"),AND($AG41=1,$Q41="Needs Revision"),AND($AH41=1,$S41="Needs Revision")),"Needs revision",IF($W41=1,"Complete",IF($Y41&lt;0,"Past due: documents outstanding",IF($Y41&lt;=14,"Urgent: due within 14 days","Documents outstanding"))))))))</f>
        <v/>
      </c>
      <c r="AA41" s="34" t="n"/>
      <c r="AB41" s="22" t="n"/>
      <c r="AC41" s="11">
        <f>IF($A41="","",IFERROR(INDEX(Lists!$B$5:$B$8,MATCH($C41,Lists!$A$5:$A$8,0)),0))</f>
        <v/>
      </c>
      <c r="AD41" s="11">
        <f>IF($A41="","",IFERROR(INDEX(Lists!$C$5:$C$8,MATCH($C41,Lists!$A$5:$A$8,0)),0))</f>
        <v/>
      </c>
      <c r="AE41" s="11">
        <f>IF($A41="","",IFERROR(INDEX(Lists!$D$5:$D$8,MATCH($C41,Lists!$A$5:$A$8,0)),0))</f>
        <v/>
      </c>
      <c r="AF41" s="11">
        <f>IF($A41="","",IFERROR(INDEX(Lists!$E$5:$E$8,MATCH($C41,Lists!$A$5:$A$8,0)),0))</f>
        <v/>
      </c>
      <c r="AG41" s="11">
        <f>IF($A41="","",IFERROR(INDEX(Lists!$F$5:$F$8,MATCH($C41,Lists!$A$5:$A$8,0)),0))</f>
        <v/>
      </c>
      <c r="AH41" s="11">
        <f>IF($A41="","",IFERROR(INDEX(Lists!$G$5:$G$8,MATCH($C41,Lists!$A$5:$A$8,0)),0))</f>
        <v/>
      </c>
    </row>
    <row r="42">
      <c r="A42" s="17" t="n"/>
      <c r="B42" s="17" t="n"/>
      <c r="C42" s="17" t="n"/>
      <c r="D42" s="17" t="n"/>
      <c r="E42" s="34" t="n"/>
      <c r="F42" s="34" t="n"/>
      <c r="G42" s="17" t="n"/>
      <c r="H42" s="17" t="n"/>
      <c r="I42" s="17" t="n"/>
      <c r="J42" s="34" t="n"/>
      <c r="K42" s="17" t="n"/>
      <c r="L42" s="34" t="n"/>
      <c r="M42" s="17" t="n"/>
      <c r="N42" s="34" t="n"/>
      <c r="O42" s="17" t="n"/>
      <c r="P42" s="34" t="n"/>
      <c r="Q42" s="17" t="n"/>
      <c r="R42" s="34" t="n"/>
      <c r="S42" s="17" t="n"/>
      <c r="T42" s="34" t="n"/>
      <c r="U42" s="11">
        <f>IF($A42="","",SUM($AC42:$AH42))</f>
        <v/>
      </c>
      <c r="V42" s="11">
        <f>IF($A42="","",$AC42*--OR($I42="Accepted",$I42="Waived")+$AD42*--OR($K42="Accepted",$K42="Waived")+$AE42*--OR($M42="Accepted",$M42="Waived")+$AF42*--OR($O42="Accepted",$O42="Waived")+$AG42*--OR($Q42="Accepted",$Q42="Waived")+$AH42*--OR($S42="Accepted",$S42="Waived"))</f>
        <v/>
      </c>
      <c r="W42" s="19">
        <f>IF($A42="","",IFERROR(IF($U42=0,0,$V42/$U42),0))</f>
        <v/>
      </c>
      <c r="X42" s="11">
        <f>IF($A42="","",$U42-$V42)</f>
        <v/>
      </c>
      <c r="Y42" s="20">
        <f>IF(OR($A42="",$F42=""),"",$F42-Dashboard!$B$2)</f>
        <v/>
      </c>
      <c r="Z42" s="21">
        <f>IF($A42="","",IF(OR($H42="Declined",$H42="Withdrawn"),"Closed",IF(OR($C42="",COUNTIF(Lists!$A$5:$A$8,$C42)=0),"Configuration issue",IF($F42="","Add target start date",IF(OR(AND($AC42=1,$I42="Needs Revision"),AND($AD42=1,$K42="Needs Revision"),AND($AE42=1,$M42="Needs Revision"),AND($AF42=1,$O42="Needs Revision"),AND($AG42=1,$Q42="Needs Revision"),AND($AH42=1,$S42="Needs Revision")),"Needs revision",IF($W42=1,"Complete",IF($Y42&lt;0,"Past due: documents outstanding",IF($Y42&lt;=14,"Urgent: due within 14 days","Documents outstanding"))))))))</f>
        <v/>
      </c>
      <c r="AA42" s="34" t="n"/>
      <c r="AB42" s="22" t="n"/>
      <c r="AC42" s="11">
        <f>IF($A42="","",IFERROR(INDEX(Lists!$B$5:$B$8,MATCH($C42,Lists!$A$5:$A$8,0)),0))</f>
        <v/>
      </c>
      <c r="AD42" s="11">
        <f>IF($A42="","",IFERROR(INDEX(Lists!$C$5:$C$8,MATCH($C42,Lists!$A$5:$A$8,0)),0))</f>
        <v/>
      </c>
      <c r="AE42" s="11">
        <f>IF($A42="","",IFERROR(INDEX(Lists!$D$5:$D$8,MATCH($C42,Lists!$A$5:$A$8,0)),0))</f>
        <v/>
      </c>
      <c r="AF42" s="11">
        <f>IF($A42="","",IFERROR(INDEX(Lists!$E$5:$E$8,MATCH($C42,Lists!$A$5:$A$8,0)),0))</f>
        <v/>
      </c>
      <c r="AG42" s="11">
        <f>IF($A42="","",IFERROR(INDEX(Lists!$F$5:$F$8,MATCH($C42,Lists!$A$5:$A$8,0)),0))</f>
        <v/>
      </c>
      <c r="AH42" s="11">
        <f>IF($A42="","",IFERROR(INDEX(Lists!$G$5:$G$8,MATCH($C42,Lists!$A$5:$A$8,0)),0))</f>
        <v/>
      </c>
    </row>
    <row r="43">
      <c r="A43" s="17" t="n"/>
      <c r="B43" s="17" t="n"/>
      <c r="C43" s="17" t="n"/>
      <c r="D43" s="17" t="n"/>
      <c r="E43" s="34" t="n"/>
      <c r="F43" s="34" t="n"/>
      <c r="G43" s="17" t="n"/>
      <c r="H43" s="17" t="n"/>
      <c r="I43" s="17" t="n"/>
      <c r="J43" s="34" t="n"/>
      <c r="K43" s="17" t="n"/>
      <c r="L43" s="34" t="n"/>
      <c r="M43" s="17" t="n"/>
      <c r="N43" s="34" t="n"/>
      <c r="O43" s="17" t="n"/>
      <c r="P43" s="34" t="n"/>
      <c r="Q43" s="17" t="n"/>
      <c r="R43" s="34" t="n"/>
      <c r="S43" s="17" t="n"/>
      <c r="T43" s="34" t="n"/>
      <c r="U43" s="11">
        <f>IF($A43="","",SUM($AC43:$AH43))</f>
        <v/>
      </c>
      <c r="V43" s="11">
        <f>IF($A43="","",$AC43*--OR($I43="Accepted",$I43="Waived")+$AD43*--OR($K43="Accepted",$K43="Waived")+$AE43*--OR($M43="Accepted",$M43="Waived")+$AF43*--OR($O43="Accepted",$O43="Waived")+$AG43*--OR($Q43="Accepted",$Q43="Waived")+$AH43*--OR($S43="Accepted",$S43="Waived"))</f>
        <v/>
      </c>
      <c r="W43" s="19">
        <f>IF($A43="","",IFERROR(IF($U43=0,0,$V43/$U43),0))</f>
        <v/>
      </c>
      <c r="X43" s="11">
        <f>IF($A43="","",$U43-$V43)</f>
        <v/>
      </c>
      <c r="Y43" s="20">
        <f>IF(OR($A43="",$F43=""),"",$F43-Dashboard!$B$2)</f>
        <v/>
      </c>
      <c r="Z43" s="21">
        <f>IF($A43="","",IF(OR($H43="Declined",$H43="Withdrawn"),"Closed",IF(OR($C43="",COUNTIF(Lists!$A$5:$A$8,$C43)=0),"Configuration issue",IF($F43="","Add target start date",IF(OR(AND($AC43=1,$I43="Needs Revision"),AND($AD43=1,$K43="Needs Revision"),AND($AE43=1,$M43="Needs Revision"),AND($AF43=1,$O43="Needs Revision"),AND($AG43=1,$Q43="Needs Revision"),AND($AH43=1,$S43="Needs Revision")),"Needs revision",IF($W43=1,"Complete",IF($Y43&lt;0,"Past due: documents outstanding",IF($Y43&lt;=14,"Urgent: due within 14 days","Documents outstanding"))))))))</f>
        <v/>
      </c>
      <c r="AA43" s="34" t="n"/>
      <c r="AB43" s="22" t="n"/>
      <c r="AC43" s="11">
        <f>IF($A43="","",IFERROR(INDEX(Lists!$B$5:$B$8,MATCH($C43,Lists!$A$5:$A$8,0)),0))</f>
        <v/>
      </c>
      <c r="AD43" s="11">
        <f>IF($A43="","",IFERROR(INDEX(Lists!$C$5:$C$8,MATCH($C43,Lists!$A$5:$A$8,0)),0))</f>
        <v/>
      </c>
      <c r="AE43" s="11">
        <f>IF($A43="","",IFERROR(INDEX(Lists!$D$5:$D$8,MATCH($C43,Lists!$A$5:$A$8,0)),0))</f>
        <v/>
      </c>
      <c r="AF43" s="11">
        <f>IF($A43="","",IFERROR(INDEX(Lists!$E$5:$E$8,MATCH($C43,Lists!$A$5:$A$8,0)),0))</f>
        <v/>
      </c>
      <c r="AG43" s="11">
        <f>IF($A43="","",IFERROR(INDEX(Lists!$F$5:$F$8,MATCH($C43,Lists!$A$5:$A$8,0)),0))</f>
        <v/>
      </c>
      <c r="AH43" s="11">
        <f>IF($A43="","",IFERROR(INDEX(Lists!$G$5:$G$8,MATCH($C43,Lists!$A$5:$A$8,0)),0))</f>
        <v/>
      </c>
    </row>
    <row r="44">
      <c r="A44" s="17" t="n"/>
      <c r="B44" s="17" t="n"/>
      <c r="C44" s="17" t="n"/>
      <c r="D44" s="17" t="n"/>
      <c r="E44" s="34" t="n"/>
      <c r="F44" s="34" t="n"/>
      <c r="G44" s="17" t="n"/>
      <c r="H44" s="17" t="n"/>
      <c r="I44" s="17" t="n"/>
      <c r="J44" s="34" t="n"/>
      <c r="K44" s="17" t="n"/>
      <c r="L44" s="34" t="n"/>
      <c r="M44" s="17" t="n"/>
      <c r="N44" s="34" t="n"/>
      <c r="O44" s="17" t="n"/>
      <c r="P44" s="34" t="n"/>
      <c r="Q44" s="17" t="n"/>
      <c r="R44" s="34" t="n"/>
      <c r="S44" s="17" t="n"/>
      <c r="T44" s="34" t="n"/>
      <c r="U44" s="11">
        <f>IF($A44="","",SUM($AC44:$AH44))</f>
        <v/>
      </c>
      <c r="V44" s="11">
        <f>IF($A44="","",$AC44*--OR($I44="Accepted",$I44="Waived")+$AD44*--OR($K44="Accepted",$K44="Waived")+$AE44*--OR($M44="Accepted",$M44="Waived")+$AF44*--OR($O44="Accepted",$O44="Waived")+$AG44*--OR($Q44="Accepted",$Q44="Waived")+$AH44*--OR($S44="Accepted",$S44="Waived"))</f>
        <v/>
      </c>
      <c r="W44" s="19">
        <f>IF($A44="","",IFERROR(IF($U44=0,0,$V44/$U44),0))</f>
        <v/>
      </c>
      <c r="X44" s="11">
        <f>IF($A44="","",$U44-$V44)</f>
        <v/>
      </c>
      <c r="Y44" s="20">
        <f>IF(OR($A44="",$F44=""),"",$F44-Dashboard!$B$2)</f>
        <v/>
      </c>
      <c r="Z44" s="21">
        <f>IF($A44="","",IF(OR($H44="Declined",$H44="Withdrawn"),"Closed",IF(OR($C44="",COUNTIF(Lists!$A$5:$A$8,$C44)=0),"Configuration issue",IF($F44="","Add target start date",IF(OR(AND($AC44=1,$I44="Needs Revision"),AND($AD44=1,$K44="Needs Revision"),AND($AE44=1,$M44="Needs Revision"),AND($AF44=1,$O44="Needs Revision"),AND($AG44=1,$Q44="Needs Revision"),AND($AH44=1,$S44="Needs Revision")),"Needs revision",IF($W44=1,"Complete",IF($Y44&lt;0,"Past due: documents outstanding",IF($Y44&lt;=14,"Urgent: due within 14 days","Documents outstanding"))))))))</f>
        <v/>
      </c>
      <c r="AA44" s="34" t="n"/>
      <c r="AB44" s="22" t="n"/>
      <c r="AC44" s="11">
        <f>IF($A44="","",IFERROR(INDEX(Lists!$B$5:$B$8,MATCH($C44,Lists!$A$5:$A$8,0)),0))</f>
        <v/>
      </c>
      <c r="AD44" s="11">
        <f>IF($A44="","",IFERROR(INDEX(Lists!$C$5:$C$8,MATCH($C44,Lists!$A$5:$A$8,0)),0))</f>
        <v/>
      </c>
      <c r="AE44" s="11">
        <f>IF($A44="","",IFERROR(INDEX(Lists!$D$5:$D$8,MATCH($C44,Lists!$A$5:$A$8,0)),0))</f>
        <v/>
      </c>
      <c r="AF44" s="11">
        <f>IF($A44="","",IFERROR(INDEX(Lists!$E$5:$E$8,MATCH($C44,Lists!$A$5:$A$8,0)),0))</f>
        <v/>
      </c>
      <c r="AG44" s="11">
        <f>IF($A44="","",IFERROR(INDEX(Lists!$F$5:$F$8,MATCH($C44,Lists!$A$5:$A$8,0)),0))</f>
        <v/>
      </c>
      <c r="AH44" s="11">
        <f>IF($A44="","",IFERROR(INDEX(Lists!$G$5:$G$8,MATCH($C44,Lists!$A$5:$A$8,0)),0))</f>
        <v/>
      </c>
    </row>
    <row r="45">
      <c r="A45" s="17" t="n"/>
      <c r="B45" s="17" t="n"/>
      <c r="C45" s="17" t="n"/>
      <c r="D45" s="17" t="n"/>
      <c r="E45" s="34" t="n"/>
      <c r="F45" s="34" t="n"/>
      <c r="G45" s="17" t="n"/>
      <c r="H45" s="17" t="n"/>
      <c r="I45" s="17" t="n"/>
      <c r="J45" s="34" t="n"/>
      <c r="K45" s="17" t="n"/>
      <c r="L45" s="34" t="n"/>
      <c r="M45" s="17" t="n"/>
      <c r="N45" s="34" t="n"/>
      <c r="O45" s="17" t="n"/>
      <c r="P45" s="34" t="n"/>
      <c r="Q45" s="17" t="n"/>
      <c r="R45" s="34" t="n"/>
      <c r="S45" s="17" t="n"/>
      <c r="T45" s="34" t="n"/>
      <c r="U45" s="11">
        <f>IF($A45="","",SUM($AC45:$AH45))</f>
        <v/>
      </c>
      <c r="V45" s="11">
        <f>IF($A45="","",$AC45*--OR($I45="Accepted",$I45="Waived")+$AD45*--OR($K45="Accepted",$K45="Waived")+$AE45*--OR($M45="Accepted",$M45="Waived")+$AF45*--OR($O45="Accepted",$O45="Waived")+$AG45*--OR($Q45="Accepted",$Q45="Waived")+$AH45*--OR($S45="Accepted",$S45="Waived"))</f>
        <v/>
      </c>
      <c r="W45" s="19">
        <f>IF($A45="","",IFERROR(IF($U45=0,0,$V45/$U45),0))</f>
        <v/>
      </c>
      <c r="X45" s="11">
        <f>IF($A45="","",$U45-$V45)</f>
        <v/>
      </c>
      <c r="Y45" s="20">
        <f>IF(OR($A45="",$F45=""),"",$F45-Dashboard!$B$2)</f>
        <v/>
      </c>
      <c r="Z45" s="21">
        <f>IF($A45="","",IF(OR($H45="Declined",$H45="Withdrawn"),"Closed",IF(OR($C45="",COUNTIF(Lists!$A$5:$A$8,$C45)=0),"Configuration issue",IF($F45="","Add target start date",IF(OR(AND($AC45=1,$I45="Needs Revision"),AND($AD45=1,$K45="Needs Revision"),AND($AE45=1,$M45="Needs Revision"),AND($AF45=1,$O45="Needs Revision"),AND($AG45=1,$Q45="Needs Revision"),AND($AH45=1,$S45="Needs Revision")),"Needs revision",IF($W45=1,"Complete",IF($Y45&lt;0,"Past due: documents outstanding",IF($Y45&lt;=14,"Urgent: due within 14 days","Documents outstanding"))))))))</f>
        <v/>
      </c>
      <c r="AA45" s="34" t="n"/>
      <c r="AB45" s="22" t="n"/>
      <c r="AC45" s="11">
        <f>IF($A45="","",IFERROR(INDEX(Lists!$B$5:$B$8,MATCH($C45,Lists!$A$5:$A$8,0)),0))</f>
        <v/>
      </c>
      <c r="AD45" s="11">
        <f>IF($A45="","",IFERROR(INDEX(Lists!$C$5:$C$8,MATCH($C45,Lists!$A$5:$A$8,0)),0))</f>
        <v/>
      </c>
      <c r="AE45" s="11">
        <f>IF($A45="","",IFERROR(INDEX(Lists!$D$5:$D$8,MATCH($C45,Lists!$A$5:$A$8,0)),0))</f>
        <v/>
      </c>
      <c r="AF45" s="11">
        <f>IF($A45="","",IFERROR(INDEX(Lists!$E$5:$E$8,MATCH($C45,Lists!$A$5:$A$8,0)),0))</f>
        <v/>
      </c>
      <c r="AG45" s="11">
        <f>IF($A45="","",IFERROR(INDEX(Lists!$F$5:$F$8,MATCH($C45,Lists!$A$5:$A$8,0)),0))</f>
        <v/>
      </c>
      <c r="AH45" s="11">
        <f>IF($A45="","",IFERROR(INDEX(Lists!$G$5:$G$8,MATCH($C45,Lists!$A$5:$A$8,0)),0))</f>
        <v/>
      </c>
    </row>
    <row r="46">
      <c r="A46" s="17" t="n"/>
      <c r="B46" s="17" t="n"/>
      <c r="C46" s="17" t="n"/>
      <c r="D46" s="17" t="n"/>
      <c r="E46" s="34" t="n"/>
      <c r="F46" s="34" t="n"/>
      <c r="G46" s="17" t="n"/>
      <c r="H46" s="17" t="n"/>
      <c r="I46" s="17" t="n"/>
      <c r="J46" s="34" t="n"/>
      <c r="K46" s="17" t="n"/>
      <c r="L46" s="34" t="n"/>
      <c r="M46" s="17" t="n"/>
      <c r="N46" s="34" t="n"/>
      <c r="O46" s="17" t="n"/>
      <c r="P46" s="34" t="n"/>
      <c r="Q46" s="17" t="n"/>
      <c r="R46" s="34" t="n"/>
      <c r="S46" s="17" t="n"/>
      <c r="T46" s="34" t="n"/>
      <c r="U46" s="11">
        <f>IF($A46="","",SUM($AC46:$AH46))</f>
        <v/>
      </c>
      <c r="V46" s="11">
        <f>IF($A46="","",$AC46*--OR($I46="Accepted",$I46="Waived")+$AD46*--OR($K46="Accepted",$K46="Waived")+$AE46*--OR($M46="Accepted",$M46="Waived")+$AF46*--OR($O46="Accepted",$O46="Waived")+$AG46*--OR($Q46="Accepted",$Q46="Waived")+$AH46*--OR($S46="Accepted",$S46="Waived"))</f>
        <v/>
      </c>
      <c r="W46" s="19">
        <f>IF($A46="","",IFERROR(IF($U46=0,0,$V46/$U46),0))</f>
        <v/>
      </c>
      <c r="X46" s="11">
        <f>IF($A46="","",$U46-$V46)</f>
        <v/>
      </c>
      <c r="Y46" s="20">
        <f>IF(OR($A46="",$F46=""),"",$F46-Dashboard!$B$2)</f>
        <v/>
      </c>
      <c r="Z46" s="21">
        <f>IF($A46="","",IF(OR($H46="Declined",$H46="Withdrawn"),"Closed",IF(OR($C46="",COUNTIF(Lists!$A$5:$A$8,$C46)=0),"Configuration issue",IF($F46="","Add target start date",IF(OR(AND($AC46=1,$I46="Needs Revision"),AND($AD46=1,$K46="Needs Revision"),AND($AE46=1,$M46="Needs Revision"),AND($AF46=1,$O46="Needs Revision"),AND($AG46=1,$Q46="Needs Revision"),AND($AH46=1,$S46="Needs Revision")),"Needs revision",IF($W46=1,"Complete",IF($Y46&lt;0,"Past due: documents outstanding",IF($Y46&lt;=14,"Urgent: due within 14 days","Documents outstanding"))))))))</f>
        <v/>
      </c>
      <c r="AA46" s="34" t="n"/>
      <c r="AB46" s="22" t="n"/>
      <c r="AC46" s="11">
        <f>IF($A46="","",IFERROR(INDEX(Lists!$B$5:$B$8,MATCH($C46,Lists!$A$5:$A$8,0)),0))</f>
        <v/>
      </c>
      <c r="AD46" s="11">
        <f>IF($A46="","",IFERROR(INDEX(Lists!$C$5:$C$8,MATCH($C46,Lists!$A$5:$A$8,0)),0))</f>
        <v/>
      </c>
      <c r="AE46" s="11">
        <f>IF($A46="","",IFERROR(INDEX(Lists!$D$5:$D$8,MATCH($C46,Lists!$A$5:$A$8,0)),0))</f>
        <v/>
      </c>
      <c r="AF46" s="11">
        <f>IF($A46="","",IFERROR(INDEX(Lists!$E$5:$E$8,MATCH($C46,Lists!$A$5:$A$8,0)),0))</f>
        <v/>
      </c>
      <c r="AG46" s="11">
        <f>IF($A46="","",IFERROR(INDEX(Lists!$F$5:$F$8,MATCH($C46,Lists!$A$5:$A$8,0)),0))</f>
        <v/>
      </c>
      <c r="AH46" s="11">
        <f>IF($A46="","",IFERROR(INDEX(Lists!$G$5:$G$8,MATCH($C46,Lists!$A$5:$A$8,0)),0))</f>
        <v/>
      </c>
    </row>
    <row r="47">
      <c r="A47" s="17" t="n"/>
      <c r="B47" s="17" t="n"/>
      <c r="C47" s="17" t="n"/>
      <c r="D47" s="17" t="n"/>
      <c r="E47" s="34" t="n"/>
      <c r="F47" s="34" t="n"/>
      <c r="G47" s="17" t="n"/>
      <c r="H47" s="17" t="n"/>
      <c r="I47" s="17" t="n"/>
      <c r="J47" s="34" t="n"/>
      <c r="K47" s="17" t="n"/>
      <c r="L47" s="34" t="n"/>
      <c r="M47" s="17" t="n"/>
      <c r="N47" s="34" t="n"/>
      <c r="O47" s="17" t="n"/>
      <c r="P47" s="34" t="n"/>
      <c r="Q47" s="17" t="n"/>
      <c r="R47" s="34" t="n"/>
      <c r="S47" s="17" t="n"/>
      <c r="T47" s="34" t="n"/>
      <c r="U47" s="11">
        <f>IF($A47="","",SUM($AC47:$AH47))</f>
        <v/>
      </c>
      <c r="V47" s="11">
        <f>IF($A47="","",$AC47*--OR($I47="Accepted",$I47="Waived")+$AD47*--OR($K47="Accepted",$K47="Waived")+$AE47*--OR($M47="Accepted",$M47="Waived")+$AF47*--OR($O47="Accepted",$O47="Waived")+$AG47*--OR($Q47="Accepted",$Q47="Waived")+$AH47*--OR($S47="Accepted",$S47="Waived"))</f>
        <v/>
      </c>
      <c r="W47" s="19">
        <f>IF($A47="","",IFERROR(IF($U47=0,0,$V47/$U47),0))</f>
        <v/>
      </c>
      <c r="X47" s="11">
        <f>IF($A47="","",$U47-$V47)</f>
        <v/>
      </c>
      <c r="Y47" s="20">
        <f>IF(OR($A47="",$F47=""),"",$F47-Dashboard!$B$2)</f>
        <v/>
      </c>
      <c r="Z47" s="21">
        <f>IF($A47="","",IF(OR($H47="Declined",$H47="Withdrawn"),"Closed",IF(OR($C47="",COUNTIF(Lists!$A$5:$A$8,$C47)=0),"Configuration issue",IF($F47="","Add target start date",IF(OR(AND($AC47=1,$I47="Needs Revision"),AND($AD47=1,$K47="Needs Revision"),AND($AE47=1,$M47="Needs Revision"),AND($AF47=1,$O47="Needs Revision"),AND($AG47=1,$Q47="Needs Revision"),AND($AH47=1,$S47="Needs Revision")),"Needs revision",IF($W47=1,"Complete",IF($Y47&lt;0,"Past due: documents outstanding",IF($Y47&lt;=14,"Urgent: due within 14 days","Documents outstanding"))))))))</f>
        <v/>
      </c>
      <c r="AA47" s="34" t="n"/>
      <c r="AB47" s="22" t="n"/>
      <c r="AC47" s="11">
        <f>IF($A47="","",IFERROR(INDEX(Lists!$B$5:$B$8,MATCH($C47,Lists!$A$5:$A$8,0)),0))</f>
        <v/>
      </c>
      <c r="AD47" s="11">
        <f>IF($A47="","",IFERROR(INDEX(Lists!$C$5:$C$8,MATCH($C47,Lists!$A$5:$A$8,0)),0))</f>
        <v/>
      </c>
      <c r="AE47" s="11">
        <f>IF($A47="","",IFERROR(INDEX(Lists!$D$5:$D$8,MATCH($C47,Lists!$A$5:$A$8,0)),0))</f>
        <v/>
      </c>
      <c r="AF47" s="11">
        <f>IF($A47="","",IFERROR(INDEX(Lists!$E$5:$E$8,MATCH($C47,Lists!$A$5:$A$8,0)),0))</f>
        <v/>
      </c>
      <c r="AG47" s="11">
        <f>IF($A47="","",IFERROR(INDEX(Lists!$F$5:$F$8,MATCH($C47,Lists!$A$5:$A$8,0)),0))</f>
        <v/>
      </c>
      <c r="AH47" s="11">
        <f>IF($A47="","",IFERROR(INDEX(Lists!$G$5:$G$8,MATCH($C47,Lists!$A$5:$A$8,0)),0))</f>
        <v/>
      </c>
    </row>
    <row r="48">
      <c r="A48" s="17" t="n"/>
      <c r="B48" s="17" t="n"/>
      <c r="C48" s="17" t="n"/>
      <c r="D48" s="17" t="n"/>
      <c r="E48" s="34" t="n"/>
      <c r="F48" s="34" t="n"/>
      <c r="G48" s="17" t="n"/>
      <c r="H48" s="17" t="n"/>
      <c r="I48" s="17" t="n"/>
      <c r="J48" s="34" t="n"/>
      <c r="K48" s="17" t="n"/>
      <c r="L48" s="34" t="n"/>
      <c r="M48" s="17" t="n"/>
      <c r="N48" s="34" t="n"/>
      <c r="O48" s="17" t="n"/>
      <c r="P48" s="34" t="n"/>
      <c r="Q48" s="17" t="n"/>
      <c r="R48" s="34" t="n"/>
      <c r="S48" s="17" t="n"/>
      <c r="T48" s="34" t="n"/>
      <c r="U48" s="11">
        <f>IF($A48="","",SUM($AC48:$AH48))</f>
        <v/>
      </c>
      <c r="V48" s="11">
        <f>IF($A48="","",$AC48*--OR($I48="Accepted",$I48="Waived")+$AD48*--OR($K48="Accepted",$K48="Waived")+$AE48*--OR($M48="Accepted",$M48="Waived")+$AF48*--OR($O48="Accepted",$O48="Waived")+$AG48*--OR($Q48="Accepted",$Q48="Waived")+$AH48*--OR($S48="Accepted",$S48="Waived"))</f>
        <v/>
      </c>
      <c r="W48" s="19">
        <f>IF($A48="","",IFERROR(IF($U48=0,0,$V48/$U48),0))</f>
        <v/>
      </c>
      <c r="X48" s="11">
        <f>IF($A48="","",$U48-$V48)</f>
        <v/>
      </c>
      <c r="Y48" s="20">
        <f>IF(OR($A48="",$F48=""),"",$F48-Dashboard!$B$2)</f>
        <v/>
      </c>
      <c r="Z48" s="21">
        <f>IF($A48="","",IF(OR($H48="Declined",$H48="Withdrawn"),"Closed",IF(OR($C48="",COUNTIF(Lists!$A$5:$A$8,$C48)=0),"Configuration issue",IF($F48="","Add target start date",IF(OR(AND($AC48=1,$I48="Needs Revision"),AND($AD48=1,$K48="Needs Revision"),AND($AE48=1,$M48="Needs Revision"),AND($AF48=1,$O48="Needs Revision"),AND($AG48=1,$Q48="Needs Revision"),AND($AH48=1,$S48="Needs Revision")),"Needs revision",IF($W48=1,"Complete",IF($Y48&lt;0,"Past due: documents outstanding",IF($Y48&lt;=14,"Urgent: due within 14 days","Documents outstanding"))))))))</f>
        <v/>
      </c>
      <c r="AA48" s="34" t="n"/>
      <c r="AB48" s="22" t="n"/>
      <c r="AC48" s="11">
        <f>IF($A48="","",IFERROR(INDEX(Lists!$B$5:$B$8,MATCH($C48,Lists!$A$5:$A$8,0)),0))</f>
        <v/>
      </c>
      <c r="AD48" s="11">
        <f>IF($A48="","",IFERROR(INDEX(Lists!$C$5:$C$8,MATCH($C48,Lists!$A$5:$A$8,0)),0))</f>
        <v/>
      </c>
      <c r="AE48" s="11">
        <f>IF($A48="","",IFERROR(INDEX(Lists!$D$5:$D$8,MATCH($C48,Lists!$A$5:$A$8,0)),0))</f>
        <v/>
      </c>
      <c r="AF48" s="11">
        <f>IF($A48="","",IFERROR(INDEX(Lists!$E$5:$E$8,MATCH($C48,Lists!$A$5:$A$8,0)),0))</f>
        <v/>
      </c>
      <c r="AG48" s="11">
        <f>IF($A48="","",IFERROR(INDEX(Lists!$F$5:$F$8,MATCH($C48,Lists!$A$5:$A$8,0)),0))</f>
        <v/>
      </c>
      <c r="AH48" s="11">
        <f>IF($A48="","",IFERROR(INDEX(Lists!$G$5:$G$8,MATCH($C48,Lists!$A$5:$A$8,0)),0))</f>
        <v/>
      </c>
    </row>
    <row r="49">
      <c r="A49" s="17" t="n"/>
      <c r="B49" s="17" t="n"/>
      <c r="C49" s="17" t="n"/>
      <c r="D49" s="17" t="n"/>
      <c r="E49" s="34" t="n"/>
      <c r="F49" s="34" t="n"/>
      <c r="G49" s="17" t="n"/>
      <c r="H49" s="17" t="n"/>
      <c r="I49" s="17" t="n"/>
      <c r="J49" s="34" t="n"/>
      <c r="K49" s="17" t="n"/>
      <c r="L49" s="34" t="n"/>
      <c r="M49" s="17" t="n"/>
      <c r="N49" s="34" t="n"/>
      <c r="O49" s="17" t="n"/>
      <c r="P49" s="34" t="n"/>
      <c r="Q49" s="17" t="n"/>
      <c r="R49" s="34" t="n"/>
      <c r="S49" s="17" t="n"/>
      <c r="T49" s="34" t="n"/>
      <c r="U49" s="11">
        <f>IF($A49="","",SUM($AC49:$AH49))</f>
        <v/>
      </c>
      <c r="V49" s="11">
        <f>IF($A49="","",$AC49*--OR($I49="Accepted",$I49="Waived")+$AD49*--OR($K49="Accepted",$K49="Waived")+$AE49*--OR($M49="Accepted",$M49="Waived")+$AF49*--OR($O49="Accepted",$O49="Waived")+$AG49*--OR($Q49="Accepted",$Q49="Waived")+$AH49*--OR($S49="Accepted",$S49="Waived"))</f>
        <v/>
      </c>
      <c r="W49" s="19">
        <f>IF($A49="","",IFERROR(IF($U49=0,0,$V49/$U49),0))</f>
        <v/>
      </c>
      <c r="X49" s="11">
        <f>IF($A49="","",$U49-$V49)</f>
        <v/>
      </c>
      <c r="Y49" s="20">
        <f>IF(OR($A49="",$F49=""),"",$F49-Dashboard!$B$2)</f>
        <v/>
      </c>
      <c r="Z49" s="21">
        <f>IF($A49="","",IF(OR($H49="Declined",$H49="Withdrawn"),"Closed",IF(OR($C49="",COUNTIF(Lists!$A$5:$A$8,$C49)=0),"Configuration issue",IF($F49="","Add target start date",IF(OR(AND($AC49=1,$I49="Needs Revision"),AND($AD49=1,$K49="Needs Revision"),AND($AE49=1,$M49="Needs Revision"),AND($AF49=1,$O49="Needs Revision"),AND($AG49=1,$Q49="Needs Revision"),AND($AH49=1,$S49="Needs Revision")),"Needs revision",IF($W49=1,"Complete",IF($Y49&lt;0,"Past due: documents outstanding",IF($Y49&lt;=14,"Urgent: due within 14 days","Documents outstanding"))))))))</f>
        <v/>
      </c>
      <c r="AA49" s="34" t="n"/>
      <c r="AB49" s="22" t="n"/>
      <c r="AC49" s="11">
        <f>IF($A49="","",IFERROR(INDEX(Lists!$B$5:$B$8,MATCH($C49,Lists!$A$5:$A$8,0)),0))</f>
        <v/>
      </c>
      <c r="AD49" s="11">
        <f>IF($A49="","",IFERROR(INDEX(Lists!$C$5:$C$8,MATCH($C49,Lists!$A$5:$A$8,0)),0))</f>
        <v/>
      </c>
      <c r="AE49" s="11">
        <f>IF($A49="","",IFERROR(INDEX(Lists!$D$5:$D$8,MATCH($C49,Lists!$A$5:$A$8,0)),0))</f>
        <v/>
      </c>
      <c r="AF49" s="11">
        <f>IF($A49="","",IFERROR(INDEX(Lists!$E$5:$E$8,MATCH($C49,Lists!$A$5:$A$8,0)),0))</f>
        <v/>
      </c>
      <c r="AG49" s="11">
        <f>IF($A49="","",IFERROR(INDEX(Lists!$F$5:$F$8,MATCH($C49,Lists!$A$5:$A$8,0)),0))</f>
        <v/>
      </c>
      <c r="AH49" s="11">
        <f>IF($A49="","",IFERROR(INDEX(Lists!$G$5:$G$8,MATCH($C49,Lists!$A$5:$A$8,0)),0))</f>
        <v/>
      </c>
    </row>
    <row r="50">
      <c r="A50" s="17" t="n"/>
      <c r="B50" s="17" t="n"/>
      <c r="C50" s="17" t="n"/>
      <c r="D50" s="17" t="n"/>
      <c r="E50" s="34" t="n"/>
      <c r="F50" s="34" t="n"/>
      <c r="G50" s="17" t="n"/>
      <c r="H50" s="17" t="n"/>
      <c r="I50" s="17" t="n"/>
      <c r="J50" s="34" t="n"/>
      <c r="K50" s="17" t="n"/>
      <c r="L50" s="34" t="n"/>
      <c r="M50" s="17" t="n"/>
      <c r="N50" s="34" t="n"/>
      <c r="O50" s="17" t="n"/>
      <c r="P50" s="34" t="n"/>
      <c r="Q50" s="17" t="n"/>
      <c r="R50" s="34" t="n"/>
      <c r="S50" s="17" t="n"/>
      <c r="T50" s="34" t="n"/>
      <c r="U50" s="11">
        <f>IF($A50="","",SUM($AC50:$AH50))</f>
        <v/>
      </c>
      <c r="V50" s="11">
        <f>IF($A50="","",$AC50*--OR($I50="Accepted",$I50="Waived")+$AD50*--OR($K50="Accepted",$K50="Waived")+$AE50*--OR($M50="Accepted",$M50="Waived")+$AF50*--OR($O50="Accepted",$O50="Waived")+$AG50*--OR($Q50="Accepted",$Q50="Waived")+$AH50*--OR($S50="Accepted",$S50="Waived"))</f>
        <v/>
      </c>
      <c r="W50" s="19">
        <f>IF($A50="","",IFERROR(IF($U50=0,0,$V50/$U50),0))</f>
        <v/>
      </c>
      <c r="X50" s="11">
        <f>IF($A50="","",$U50-$V50)</f>
        <v/>
      </c>
      <c r="Y50" s="20">
        <f>IF(OR($A50="",$F50=""),"",$F50-Dashboard!$B$2)</f>
        <v/>
      </c>
      <c r="Z50" s="21">
        <f>IF($A50="","",IF(OR($H50="Declined",$H50="Withdrawn"),"Closed",IF(OR($C50="",COUNTIF(Lists!$A$5:$A$8,$C50)=0),"Configuration issue",IF($F50="","Add target start date",IF(OR(AND($AC50=1,$I50="Needs Revision"),AND($AD50=1,$K50="Needs Revision"),AND($AE50=1,$M50="Needs Revision"),AND($AF50=1,$O50="Needs Revision"),AND($AG50=1,$Q50="Needs Revision"),AND($AH50=1,$S50="Needs Revision")),"Needs revision",IF($W50=1,"Complete",IF($Y50&lt;0,"Past due: documents outstanding",IF($Y50&lt;=14,"Urgent: due within 14 days","Documents outstanding"))))))))</f>
        <v/>
      </c>
      <c r="AA50" s="34" t="n"/>
      <c r="AB50" s="22" t="n"/>
      <c r="AC50" s="11">
        <f>IF($A50="","",IFERROR(INDEX(Lists!$B$5:$B$8,MATCH($C50,Lists!$A$5:$A$8,0)),0))</f>
        <v/>
      </c>
      <c r="AD50" s="11">
        <f>IF($A50="","",IFERROR(INDEX(Lists!$C$5:$C$8,MATCH($C50,Lists!$A$5:$A$8,0)),0))</f>
        <v/>
      </c>
      <c r="AE50" s="11">
        <f>IF($A50="","",IFERROR(INDEX(Lists!$D$5:$D$8,MATCH($C50,Lists!$A$5:$A$8,0)),0))</f>
        <v/>
      </c>
      <c r="AF50" s="11">
        <f>IF($A50="","",IFERROR(INDEX(Lists!$E$5:$E$8,MATCH($C50,Lists!$A$5:$A$8,0)),0))</f>
        <v/>
      </c>
      <c r="AG50" s="11">
        <f>IF($A50="","",IFERROR(INDEX(Lists!$F$5:$F$8,MATCH($C50,Lists!$A$5:$A$8,0)),0))</f>
        <v/>
      </c>
      <c r="AH50" s="11">
        <f>IF($A50="","",IFERROR(INDEX(Lists!$G$5:$G$8,MATCH($C50,Lists!$A$5:$A$8,0)),0))</f>
        <v/>
      </c>
    </row>
    <row r="51">
      <c r="A51" s="17" t="n"/>
      <c r="B51" s="17" t="n"/>
      <c r="C51" s="17" t="n"/>
      <c r="D51" s="17" t="n"/>
      <c r="E51" s="34" t="n"/>
      <c r="F51" s="34" t="n"/>
      <c r="G51" s="17" t="n"/>
      <c r="H51" s="17" t="n"/>
      <c r="I51" s="17" t="n"/>
      <c r="J51" s="34" t="n"/>
      <c r="K51" s="17" t="n"/>
      <c r="L51" s="34" t="n"/>
      <c r="M51" s="17" t="n"/>
      <c r="N51" s="34" t="n"/>
      <c r="O51" s="17" t="n"/>
      <c r="P51" s="34" t="n"/>
      <c r="Q51" s="17" t="n"/>
      <c r="R51" s="34" t="n"/>
      <c r="S51" s="17" t="n"/>
      <c r="T51" s="34" t="n"/>
      <c r="U51" s="11">
        <f>IF($A51="","",SUM($AC51:$AH51))</f>
        <v/>
      </c>
      <c r="V51" s="11">
        <f>IF($A51="","",$AC51*--OR($I51="Accepted",$I51="Waived")+$AD51*--OR($K51="Accepted",$K51="Waived")+$AE51*--OR($M51="Accepted",$M51="Waived")+$AF51*--OR($O51="Accepted",$O51="Waived")+$AG51*--OR($Q51="Accepted",$Q51="Waived")+$AH51*--OR($S51="Accepted",$S51="Waived"))</f>
        <v/>
      </c>
      <c r="W51" s="19">
        <f>IF($A51="","",IFERROR(IF($U51=0,0,$V51/$U51),0))</f>
        <v/>
      </c>
      <c r="X51" s="11">
        <f>IF($A51="","",$U51-$V51)</f>
        <v/>
      </c>
      <c r="Y51" s="20">
        <f>IF(OR($A51="",$F51=""),"",$F51-Dashboard!$B$2)</f>
        <v/>
      </c>
      <c r="Z51" s="21">
        <f>IF($A51="","",IF(OR($H51="Declined",$H51="Withdrawn"),"Closed",IF(OR($C51="",COUNTIF(Lists!$A$5:$A$8,$C51)=0),"Configuration issue",IF($F51="","Add target start date",IF(OR(AND($AC51=1,$I51="Needs Revision"),AND($AD51=1,$K51="Needs Revision"),AND($AE51=1,$M51="Needs Revision"),AND($AF51=1,$O51="Needs Revision"),AND($AG51=1,$Q51="Needs Revision"),AND($AH51=1,$S51="Needs Revision")),"Needs revision",IF($W51=1,"Complete",IF($Y51&lt;0,"Past due: documents outstanding",IF($Y51&lt;=14,"Urgent: due within 14 days","Documents outstanding"))))))))</f>
        <v/>
      </c>
      <c r="AA51" s="34" t="n"/>
      <c r="AB51" s="22" t="n"/>
      <c r="AC51" s="11">
        <f>IF($A51="","",IFERROR(INDEX(Lists!$B$5:$B$8,MATCH($C51,Lists!$A$5:$A$8,0)),0))</f>
        <v/>
      </c>
      <c r="AD51" s="11">
        <f>IF($A51="","",IFERROR(INDEX(Lists!$C$5:$C$8,MATCH($C51,Lists!$A$5:$A$8,0)),0))</f>
        <v/>
      </c>
      <c r="AE51" s="11">
        <f>IF($A51="","",IFERROR(INDEX(Lists!$D$5:$D$8,MATCH($C51,Lists!$A$5:$A$8,0)),0))</f>
        <v/>
      </c>
      <c r="AF51" s="11">
        <f>IF($A51="","",IFERROR(INDEX(Lists!$E$5:$E$8,MATCH($C51,Lists!$A$5:$A$8,0)),0))</f>
        <v/>
      </c>
      <c r="AG51" s="11">
        <f>IF($A51="","",IFERROR(INDEX(Lists!$F$5:$F$8,MATCH($C51,Lists!$A$5:$A$8,0)),0))</f>
        <v/>
      </c>
      <c r="AH51" s="11">
        <f>IF($A51="","",IFERROR(INDEX(Lists!$G$5:$G$8,MATCH($C51,Lists!$A$5:$A$8,0)),0))</f>
        <v/>
      </c>
    </row>
    <row r="52">
      <c r="A52" s="17" t="n"/>
      <c r="B52" s="17" t="n"/>
      <c r="C52" s="17" t="n"/>
      <c r="D52" s="17" t="n"/>
      <c r="E52" s="34" t="n"/>
      <c r="F52" s="34" t="n"/>
      <c r="G52" s="17" t="n"/>
      <c r="H52" s="17" t="n"/>
      <c r="I52" s="17" t="n"/>
      <c r="J52" s="34" t="n"/>
      <c r="K52" s="17" t="n"/>
      <c r="L52" s="34" t="n"/>
      <c r="M52" s="17" t="n"/>
      <c r="N52" s="34" t="n"/>
      <c r="O52" s="17" t="n"/>
      <c r="P52" s="34" t="n"/>
      <c r="Q52" s="17" t="n"/>
      <c r="R52" s="34" t="n"/>
      <c r="S52" s="17" t="n"/>
      <c r="T52" s="34" t="n"/>
      <c r="U52" s="11">
        <f>IF($A52="","",SUM($AC52:$AH52))</f>
        <v/>
      </c>
      <c r="V52" s="11">
        <f>IF($A52="","",$AC52*--OR($I52="Accepted",$I52="Waived")+$AD52*--OR($K52="Accepted",$K52="Waived")+$AE52*--OR($M52="Accepted",$M52="Waived")+$AF52*--OR($O52="Accepted",$O52="Waived")+$AG52*--OR($Q52="Accepted",$Q52="Waived")+$AH52*--OR($S52="Accepted",$S52="Waived"))</f>
        <v/>
      </c>
      <c r="W52" s="19">
        <f>IF($A52="","",IFERROR(IF($U52=0,0,$V52/$U52),0))</f>
        <v/>
      </c>
      <c r="X52" s="11">
        <f>IF($A52="","",$U52-$V52)</f>
        <v/>
      </c>
      <c r="Y52" s="20">
        <f>IF(OR($A52="",$F52=""),"",$F52-Dashboard!$B$2)</f>
        <v/>
      </c>
      <c r="Z52" s="21">
        <f>IF($A52="","",IF(OR($H52="Declined",$H52="Withdrawn"),"Closed",IF(OR($C52="",COUNTIF(Lists!$A$5:$A$8,$C52)=0),"Configuration issue",IF($F52="","Add target start date",IF(OR(AND($AC52=1,$I52="Needs Revision"),AND($AD52=1,$K52="Needs Revision"),AND($AE52=1,$M52="Needs Revision"),AND($AF52=1,$O52="Needs Revision"),AND($AG52=1,$Q52="Needs Revision"),AND($AH52=1,$S52="Needs Revision")),"Needs revision",IF($W52=1,"Complete",IF($Y52&lt;0,"Past due: documents outstanding",IF($Y52&lt;=14,"Urgent: due within 14 days","Documents outstanding"))))))))</f>
        <v/>
      </c>
      <c r="AA52" s="34" t="n"/>
      <c r="AB52" s="22" t="n"/>
      <c r="AC52" s="11">
        <f>IF($A52="","",IFERROR(INDEX(Lists!$B$5:$B$8,MATCH($C52,Lists!$A$5:$A$8,0)),0))</f>
        <v/>
      </c>
      <c r="AD52" s="11">
        <f>IF($A52="","",IFERROR(INDEX(Lists!$C$5:$C$8,MATCH($C52,Lists!$A$5:$A$8,0)),0))</f>
        <v/>
      </c>
      <c r="AE52" s="11">
        <f>IF($A52="","",IFERROR(INDEX(Lists!$D$5:$D$8,MATCH($C52,Lists!$A$5:$A$8,0)),0))</f>
        <v/>
      </c>
      <c r="AF52" s="11">
        <f>IF($A52="","",IFERROR(INDEX(Lists!$E$5:$E$8,MATCH($C52,Lists!$A$5:$A$8,0)),0))</f>
        <v/>
      </c>
      <c r="AG52" s="11">
        <f>IF($A52="","",IFERROR(INDEX(Lists!$F$5:$F$8,MATCH($C52,Lists!$A$5:$A$8,0)),0))</f>
        <v/>
      </c>
      <c r="AH52" s="11">
        <f>IF($A52="","",IFERROR(INDEX(Lists!$G$5:$G$8,MATCH($C52,Lists!$A$5:$A$8,0)),0))</f>
        <v/>
      </c>
    </row>
    <row r="53">
      <c r="A53" s="17" t="n"/>
      <c r="B53" s="17" t="n"/>
      <c r="C53" s="17" t="n"/>
      <c r="D53" s="17" t="n"/>
      <c r="E53" s="34" t="n"/>
      <c r="F53" s="34" t="n"/>
      <c r="G53" s="17" t="n"/>
      <c r="H53" s="17" t="n"/>
      <c r="I53" s="17" t="n"/>
      <c r="J53" s="34" t="n"/>
      <c r="K53" s="17" t="n"/>
      <c r="L53" s="34" t="n"/>
      <c r="M53" s="17" t="n"/>
      <c r="N53" s="34" t="n"/>
      <c r="O53" s="17" t="n"/>
      <c r="P53" s="34" t="n"/>
      <c r="Q53" s="17" t="n"/>
      <c r="R53" s="34" t="n"/>
      <c r="S53" s="17" t="n"/>
      <c r="T53" s="34" t="n"/>
      <c r="U53" s="11">
        <f>IF($A53="","",SUM($AC53:$AH53))</f>
        <v/>
      </c>
      <c r="V53" s="11">
        <f>IF($A53="","",$AC53*--OR($I53="Accepted",$I53="Waived")+$AD53*--OR($K53="Accepted",$K53="Waived")+$AE53*--OR($M53="Accepted",$M53="Waived")+$AF53*--OR($O53="Accepted",$O53="Waived")+$AG53*--OR($Q53="Accepted",$Q53="Waived")+$AH53*--OR($S53="Accepted",$S53="Waived"))</f>
        <v/>
      </c>
      <c r="W53" s="19">
        <f>IF($A53="","",IFERROR(IF($U53=0,0,$V53/$U53),0))</f>
        <v/>
      </c>
      <c r="X53" s="11">
        <f>IF($A53="","",$U53-$V53)</f>
        <v/>
      </c>
      <c r="Y53" s="20">
        <f>IF(OR($A53="",$F53=""),"",$F53-Dashboard!$B$2)</f>
        <v/>
      </c>
      <c r="Z53" s="21">
        <f>IF($A53="","",IF(OR($H53="Declined",$H53="Withdrawn"),"Closed",IF(OR($C53="",COUNTIF(Lists!$A$5:$A$8,$C53)=0),"Configuration issue",IF($F53="","Add target start date",IF(OR(AND($AC53=1,$I53="Needs Revision"),AND($AD53=1,$K53="Needs Revision"),AND($AE53=1,$M53="Needs Revision"),AND($AF53=1,$O53="Needs Revision"),AND($AG53=1,$Q53="Needs Revision"),AND($AH53=1,$S53="Needs Revision")),"Needs revision",IF($W53=1,"Complete",IF($Y53&lt;0,"Past due: documents outstanding",IF($Y53&lt;=14,"Urgent: due within 14 days","Documents outstanding"))))))))</f>
        <v/>
      </c>
      <c r="AA53" s="34" t="n"/>
      <c r="AB53" s="22" t="n"/>
      <c r="AC53" s="11">
        <f>IF($A53="","",IFERROR(INDEX(Lists!$B$5:$B$8,MATCH($C53,Lists!$A$5:$A$8,0)),0))</f>
        <v/>
      </c>
      <c r="AD53" s="11">
        <f>IF($A53="","",IFERROR(INDEX(Lists!$C$5:$C$8,MATCH($C53,Lists!$A$5:$A$8,0)),0))</f>
        <v/>
      </c>
      <c r="AE53" s="11">
        <f>IF($A53="","",IFERROR(INDEX(Lists!$D$5:$D$8,MATCH($C53,Lists!$A$5:$A$8,0)),0))</f>
        <v/>
      </c>
      <c r="AF53" s="11">
        <f>IF($A53="","",IFERROR(INDEX(Lists!$E$5:$E$8,MATCH($C53,Lists!$A$5:$A$8,0)),0))</f>
        <v/>
      </c>
      <c r="AG53" s="11">
        <f>IF($A53="","",IFERROR(INDEX(Lists!$F$5:$F$8,MATCH($C53,Lists!$A$5:$A$8,0)),0))</f>
        <v/>
      </c>
      <c r="AH53" s="11">
        <f>IF($A53="","",IFERROR(INDEX(Lists!$G$5:$G$8,MATCH($C53,Lists!$A$5:$A$8,0)),0))</f>
        <v/>
      </c>
    </row>
    <row r="54">
      <c r="A54" s="17" t="n"/>
      <c r="B54" s="17" t="n"/>
      <c r="C54" s="17" t="n"/>
      <c r="D54" s="17" t="n"/>
      <c r="E54" s="34" t="n"/>
      <c r="F54" s="34" t="n"/>
      <c r="G54" s="17" t="n"/>
      <c r="H54" s="17" t="n"/>
      <c r="I54" s="17" t="n"/>
      <c r="J54" s="34" t="n"/>
      <c r="K54" s="17" t="n"/>
      <c r="L54" s="34" t="n"/>
      <c r="M54" s="17" t="n"/>
      <c r="N54" s="34" t="n"/>
      <c r="O54" s="17" t="n"/>
      <c r="P54" s="34" t="n"/>
      <c r="Q54" s="17" t="n"/>
      <c r="R54" s="34" t="n"/>
      <c r="S54" s="17" t="n"/>
      <c r="T54" s="34" t="n"/>
      <c r="U54" s="11">
        <f>IF($A54="","",SUM($AC54:$AH54))</f>
        <v/>
      </c>
      <c r="V54" s="11">
        <f>IF($A54="","",$AC54*--OR($I54="Accepted",$I54="Waived")+$AD54*--OR($K54="Accepted",$K54="Waived")+$AE54*--OR($M54="Accepted",$M54="Waived")+$AF54*--OR($O54="Accepted",$O54="Waived")+$AG54*--OR($Q54="Accepted",$Q54="Waived")+$AH54*--OR($S54="Accepted",$S54="Waived"))</f>
        <v/>
      </c>
      <c r="W54" s="19">
        <f>IF($A54="","",IFERROR(IF($U54=0,0,$V54/$U54),0))</f>
        <v/>
      </c>
      <c r="X54" s="11">
        <f>IF($A54="","",$U54-$V54)</f>
        <v/>
      </c>
      <c r="Y54" s="20">
        <f>IF(OR($A54="",$F54=""),"",$F54-Dashboard!$B$2)</f>
        <v/>
      </c>
      <c r="Z54" s="21">
        <f>IF($A54="","",IF(OR($H54="Declined",$H54="Withdrawn"),"Closed",IF(OR($C54="",COUNTIF(Lists!$A$5:$A$8,$C54)=0),"Configuration issue",IF($F54="","Add target start date",IF(OR(AND($AC54=1,$I54="Needs Revision"),AND($AD54=1,$K54="Needs Revision"),AND($AE54=1,$M54="Needs Revision"),AND($AF54=1,$O54="Needs Revision"),AND($AG54=1,$Q54="Needs Revision"),AND($AH54=1,$S54="Needs Revision")),"Needs revision",IF($W54=1,"Complete",IF($Y54&lt;0,"Past due: documents outstanding",IF($Y54&lt;=14,"Urgent: due within 14 days","Documents outstanding"))))))))</f>
        <v/>
      </c>
      <c r="AA54" s="34" t="n"/>
      <c r="AB54" s="22" t="n"/>
      <c r="AC54" s="11">
        <f>IF($A54="","",IFERROR(INDEX(Lists!$B$5:$B$8,MATCH($C54,Lists!$A$5:$A$8,0)),0))</f>
        <v/>
      </c>
      <c r="AD54" s="11">
        <f>IF($A54="","",IFERROR(INDEX(Lists!$C$5:$C$8,MATCH($C54,Lists!$A$5:$A$8,0)),0))</f>
        <v/>
      </c>
      <c r="AE54" s="11">
        <f>IF($A54="","",IFERROR(INDEX(Lists!$D$5:$D$8,MATCH($C54,Lists!$A$5:$A$8,0)),0))</f>
        <v/>
      </c>
      <c r="AF54" s="11">
        <f>IF($A54="","",IFERROR(INDEX(Lists!$E$5:$E$8,MATCH($C54,Lists!$A$5:$A$8,0)),0))</f>
        <v/>
      </c>
      <c r="AG54" s="11">
        <f>IF($A54="","",IFERROR(INDEX(Lists!$F$5:$F$8,MATCH($C54,Lists!$A$5:$A$8,0)),0))</f>
        <v/>
      </c>
      <c r="AH54" s="11">
        <f>IF($A54="","",IFERROR(INDEX(Lists!$G$5:$G$8,MATCH($C54,Lists!$A$5:$A$8,0)),0))</f>
        <v/>
      </c>
    </row>
    <row r="55">
      <c r="A55" s="17" t="n"/>
      <c r="B55" s="17" t="n"/>
      <c r="C55" s="17" t="n"/>
      <c r="D55" s="17" t="n"/>
      <c r="E55" s="34" t="n"/>
      <c r="F55" s="34" t="n"/>
      <c r="G55" s="17" t="n"/>
      <c r="H55" s="17" t="n"/>
      <c r="I55" s="17" t="n"/>
      <c r="J55" s="34" t="n"/>
      <c r="K55" s="17" t="n"/>
      <c r="L55" s="34" t="n"/>
      <c r="M55" s="17" t="n"/>
      <c r="N55" s="34" t="n"/>
      <c r="O55" s="17" t="n"/>
      <c r="P55" s="34" t="n"/>
      <c r="Q55" s="17" t="n"/>
      <c r="R55" s="34" t="n"/>
      <c r="S55" s="17" t="n"/>
      <c r="T55" s="34" t="n"/>
      <c r="U55" s="11">
        <f>IF($A55="","",SUM($AC55:$AH55))</f>
        <v/>
      </c>
      <c r="V55" s="11">
        <f>IF($A55="","",$AC55*--OR($I55="Accepted",$I55="Waived")+$AD55*--OR($K55="Accepted",$K55="Waived")+$AE55*--OR($M55="Accepted",$M55="Waived")+$AF55*--OR($O55="Accepted",$O55="Waived")+$AG55*--OR($Q55="Accepted",$Q55="Waived")+$AH55*--OR($S55="Accepted",$S55="Waived"))</f>
        <v/>
      </c>
      <c r="W55" s="19">
        <f>IF($A55="","",IFERROR(IF($U55=0,0,$V55/$U55),0))</f>
        <v/>
      </c>
      <c r="X55" s="11">
        <f>IF($A55="","",$U55-$V55)</f>
        <v/>
      </c>
      <c r="Y55" s="20">
        <f>IF(OR($A55="",$F55=""),"",$F55-Dashboard!$B$2)</f>
        <v/>
      </c>
      <c r="Z55" s="21">
        <f>IF($A55="","",IF(OR($H55="Declined",$H55="Withdrawn"),"Closed",IF(OR($C55="",COUNTIF(Lists!$A$5:$A$8,$C55)=0),"Configuration issue",IF($F55="","Add target start date",IF(OR(AND($AC55=1,$I55="Needs Revision"),AND($AD55=1,$K55="Needs Revision"),AND($AE55=1,$M55="Needs Revision"),AND($AF55=1,$O55="Needs Revision"),AND($AG55=1,$Q55="Needs Revision"),AND($AH55=1,$S55="Needs Revision")),"Needs revision",IF($W55=1,"Complete",IF($Y55&lt;0,"Past due: documents outstanding",IF($Y55&lt;=14,"Urgent: due within 14 days","Documents outstanding"))))))))</f>
        <v/>
      </c>
      <c r="AA55" s="34" t="n"/>
      <c r="AB55" s="22" t="n"/>
      <c r="AC55" s="11">
        <f>IF($A55="","",IFERROR(INDEX(Lists!$B$5:$B$8,MATCH($C55,Lists!$A$5:$A$8,0)),0))</f>
        <v/>
      </c>
      <c r="AD55" s="11">
        <f>IF($A55="","",IFERROR(INDEX(Lists!$C$5:$C$8,MATCH($C55,Lists!$A$5:$A$8,0)),0))</f>
        <v/>
      </c>
      <c r="AE55" s="11">
        <f>IF($A55="","",IFERROR(INDEX(Lists!$D$5:$D$8,MATCH($C55,Lists!$A$5:$A$8,0)),0))</f>
        <v/>
      </c>
      <c r="AF55" s="11">
        <f>IF($A55="","",IFERROR(INDEX(Lists!$E$5:$E$8,MATCH($C55,Lists!$A$5:$A$8,0)),0))</f>
        <v/>
      </c>
      <c r="AG55" s="11">
        <f>IF($A55="","",IFERROR(INDEX(Lists!$F$5:$F$8,MATCH($C55,Lists!$A$5:$A$8,0)),0))</f>
        <v/>
      </c>
      <c r="AH55" s="11">
        <f>IF($A55="","",IFERROR(INDEX(Lists!$G$5:$G$8,MATCH($C55,Lists!$A$5:$A$8,0)),0))</f>
        <v/>
      </c>
    </row>
    <row r="56">
      <c r="A56" s="17" t="n"/>
      <c r="B56" s="17" t="n"/>
      <c r="C56" s="17" t="n"/>
      <c r="D56" s="17" t="n"/>
      <c r="E56" s="34" t="n"/>
      <c r="F56" s="34" t="n"/>
      <c r="G56" s="17" t="n"/>
      <c r="H56" s="17" t="n"/>
      <c r="I56" s="17" t="n"/>
      <c r="J56" s="34" t="n"/>
      <c r="K56" s="17" t="n"/>
      <c r="L56" s="34" t="n"/>
      <c r="M56" s="17" t="n"/>
      <c r="N56" s="34" t="n"/>
      <c r="O56" s="17" t="n"/>
      <c r="P56" s="34" t="n"/>
      <c r="Q56" s="17" t="n"/>
      <c r="R56" s="34" t="n"/>
      <c r="S56" s="17" t="n"/>
      <c r="T56" s="34" t="n"/>
      <c r="U56" s="11">
        <f>IF($A56="","",SUM($AC56:$AH56))</f>
        <v/>
      </c>
      <c r="V56" s="11">
        <f>IF($A56="","",$AC56*--OR($I56="Accepted",$I56="Waived")+$AD56*--OR($K56="Accepted",$K56="Waived")+$AE56*--OR($M56="Accepted",$M56="Waived")+$AF56*--OR($O56="Accepted",$O56="Waived")+$AG56*--OR($Q56="Accepted",$Q56="Waived")+$AH56*--OR($S56="Accepted",$S56="Waived"))</f>
        <v/>
      </c>
      <c r="W56" s="19">
        <f>IF($A56="","",IFERROR(IF($U56=0,0,$V56/$U56),0))</f>
        <v/>
      </c>
      <c r="X56" s="11">
        <f>IF($A56="","",$U56-$V56)</f>
        <v/>
      </c>
      <c r="Y56" s="20">
        <f>IF(OR($A56="",$F56=""),"",$F56-Dashboard!$B$2)</f>
        <v/>
      </c>
      <c r="Z56" s="21">
        <f>IF($A56="","",IF(OR($H56="Declined",$H56="Withdrawn"),"Closed",IF(OR($C56="",COUNTIF(Lists!$A$5:$A$8,$C56)=0),"Configuration issue",IF($F56="","Add target start date",IF(OR(AND($AC56=1,$I56="Needs Revision"),AND($AD56=1,$K56="Needs Revision"),AND($AE56=1,$M56="Needs Revision"),AND($AF56=1,$O56="Needs Revision"),AND($AG56=1,$Q56="Needs Revision"),AND($AH56=1,$S56="Needs Revision")),"Needs revision",IF($W56=1,"Complete",IF($Y56&lt;0,"Past due: documents outstanding",IF($Y56&lt;=14,"Urgent: due within 14 days","Documents outstanding"))))))))</f>
        <v/>
      </c>
      <c r="AA56" s="34" t="n"/>
      <c r="AB56" s="22" t="n"/>
      <c r="AC56" s="11">
        <f>IF($A56="","",IFERROR(INDEX(Lists!$B$5:$B$8,MATCH($C56,Lists!$A$5:$A$8,0)),0))</f>
        <v/>
      </c>
      <c r="AD56" s="11">
        <f>IF($A56="","",IFERROR(INDEX(Lists!$C$5:$C$8,MATCH($C56,Lists!$A$5:$A$8,0)),0))</f>
        <v/>
      </c>
      <c r="AE56" s="11">
        <f>IF($A56="","",IFERROR(INDEX(Lists!$D$5:$D$8,MATCH($C56,Lists!$A$5:$A$8,0)),0))</f>
        <v/>
      </c>
      <c r="AF56" s="11">
        <f>IF($A56="","",IFERROR(INDEX(Lists!$E$5:$E$8,MATCH($C56,Lists!$A$5:$A$8,0)),0))</f>
        <v/>
      </c>
      <c r="AG56" s="11">
        <f>IF($A56="","",IFERROR(INDEX(Lists!$F$5:$F$8,MATCH($C56,Lists!$A$5:$A$8,0)),0))</f>
        <v/>
      </c>
      <c r="AH56" s="11">
        <f>IF($A56="","",IFERROR(INDEX(Lists!$G$5:$G$8,MATCH($C56,Lists!$A$5:$A$8,0)),0))</f>
        <v/>
      </c>
    </row>
    <row r="57">
      <c r="A57" s="17" t="n"/>
      <c r="B57" s="17" t="n"/>
      <c r="C57" s="17" t="n"/>
      <c r="D57" s="17" t="n"/>
      <c r="E57" s="34" t="n"/>
      <c r="F57" s="34" t="n"/>
      <c r="G57" s="17" t="n"/>
      <c r="H57" s="17" t="n"/>
      <c r="I57" s="17" t="n"/>
      <c r="J57" s="34" t="n"/>
      <c r="K57" s="17" t="n"/>
      <c r="L57" s="34" t="n"/>
      <c r="M57" s="17" t="n"/>
      <c r="N57" s="34" t="n"/>
      <c r="O57" s="17" t="n"/>
      <c r="P57" s="34" t="n"/>
      <c r="Q57" s="17" t="n"/>
      <c r="R57" s="34" t="n"/>
      <c r="S57" s="17" t="n"/>
      <c r="T57" s="34" t="n"/>
      <c r="U57" s="11">
        <f>IF($A57="","",SUM($AC57:$AH57))</f>
        <v/>
      </c>
      <c r="V57" s="11">
        <f>IF($A57="","",$AC57*--OR($I57="Accepted",$I57="Waived")+$AD57*--OR($K57="Accepted",$K57="Waived")+$AE57*--OR($M57="Accepted",$M57="Waived")+$AF57*--OR($O57="Accepted",$O57="Waived")+$AG57*--OR($Q57="Accepted",$Q57="Waived")+$AH57*--OR($S57="Accepted",$S57="Waived"))</f>
        <v/>
      </c>
      <c r="W57" s="19">
        <f>IF($A57="","",IFERROR(IF($U57=0,0,$V57/$U57),0))</f>
        <v/>
      </c>
      <c r="X57" s="11">
        <f>IF($A57="","",$U57-$V57)</f>
        <v/>
      </c>
      <c r="Y57" s="20">
        <f>IF(OR($A57="",$F57=""),"",$F57-Dashboard!$B$2)</f>
        <v/>
      </c>
      <c r="Z57" s="21">
        <f>IF($A57="","",IF(OR($H57="Declined",$H57="Withdrawn"),"Closed",IF(OR($C57="",COUNTIF(Lists!$A$5:$A$8,$C57)=0),"Configuration issue",IF($F57="","Add target start date",IF(OR(AND($AC57=1,$I57="Needs Revision"),AND($AD57=1,$K57="Needs Revision"),AND($AE57=1,$M57="Needs Revision"),AND($AF57=1,$O57="Needs Revision"),AND($AG57=1,$Q57="Needs Revision"),AND($AH57=1,$S57="Needs Revision")),"Needs revision",IF($W57=1,"Complete",IF($Y57&lt;0,"Past due: documents outstanding",IF($Y57&lt;=14,"Urgent: due within 14 days","Documents outstanding"))))))))</f>
        <v/>
      </c>
      <c r="AA57" s="34" t="n"/>
      <c r="AB57" s="22" t="n"/>
      <c r="AC57" s="11">
        <f>IF($A57="","",IFERROR(INDEX(Lists!$B$5:$B$8,MATCH($C57,Lists!$A$5:$A$8,0)),0))</f>
        <v/>
      </c>
      <c r="AD57" s="11">
        <f>IF($A57="","",IFERROR(INDEX(Lists!$C$5:$C$8,MATCH($C57,Lists!$A$5:$A$8,0)),0))</f>
        <v/>
      </c>
      <c r="AE57" s="11">
        <f>IF($A57="","",IFERROR(INDEX(Lists!$D$5:$D$8,MATCH($C57,Lists!$A$5:$A$8,0)),0))</f>
        <v/>
      </c>
      <c r="AF57" s="11">
        <f>IF($A57="","",IFERROR(INDEX(Lists!$E$5:$E$8,MATCH($C57,Lists!$A$5:$A$8,0)),0))</f>
        <v/>
      </c>
      <c r="AG57" s="11">
        <f>IF($A57="","",IFERROR(INDEX(Lists!$F$5:$F$8,MATCH($C57,Lists!$A$5:$A$8,0)),0))</f>
        <v/>
      </c>
      <c r="AH57" s="11">
        <f>IF($A57="","",IFERROR(INDEX(Lists!$G$5:$G$8,MATCH($C57,Lists!$A$5:$A$8,0)),0))</f>
        <v/>
      </c>
    </row>
    <row r="58">
      <c r="A58" s="17" t="n"/>
      <c r="B58" s="17" t="n"/>
      <c r="C58" s="17" t="n"/>
      <c r="D58" s="17" t="n"/>
      <c r="E58" s="34" t="n"/>
      <c r="F58" s="34" t="n"/>
      <c r="G58" s="17" t="n"/>
      <c r="H58" s="17" t="n"/>
      <c r="I58" s="17" t="n"/>
      <c r="J58" s="34" t="n"/>
      <c r="K58" s="17" t="n"/>
      <c r="L58" s="34" t="n"/>
      <c r="M58" s="17" t="n"/>
      <c r="N58" s="34" t="n"/>
      <c r="O58" s="17" t="n"/>
      <c r="P58" s="34" t="n"/>
      <c r="Q58" s="17" t="n"/>
      <c r="R58" s="34" t="n"/>
      <c r="S58" s="17" t="n"/>
      <c r="T58" s="34" t="n"/>
      <c r="U58" s="11">
        <f>IF($A58="","",SUM($AC58:$AH58))</f>
        <v/>
      </c>
      <c r="V58" s="11">
        <f>IF($A58="","",$AC58*--OR($I58="Accepted",$I58="Waived")+$AD58*--OR($K58="Accepted",$K58="Waived")+$AE58*--OR($M58="Accepted",$M58="Waived")+$AF58*--OR($O58="Accepted",$O58="Waived")+$AG58*--OR($Q58="Accepted",$Q58="Waived")+$AH58*--OR($S58="Accepted",$S58="Waived"))</f>
        <v/>
      </c>
      <c r="W58" s="19">
        <f>IF($A58="","",IFERROR(IF($U58=0,0,$V58/$U58),0))</f>
        <v/>
      </c>
      <c r="X58" s="11">
        <f>IF($A58="","",$U58-$V58)</f>
        <v/>
      </c>
      <c r="Y58" s="20">
        <f>IF(OR($A58="",$F58=""),"",$F58-Dashboard!$B$2)</f>
        <v/>
      </c>
      <c r="Z58" s="21">
        <f>IF($A58="","",IF(OR($H58="Declined",$H58="Withdrawn"),"Closed",IF(OR($C58="",COUNTIF(Lists!$A$5:$A$8,$C58)=0),"Configuration issue",IF($F58="","Add target start date",IF(OR(AND($AC58=1,$I58="Needs Revision"),AND($AD58=1,$K58="Needs Revision"),AND($AE58=1,$M58="Needs Revision"),AND($AF58=1,$O58="Needs Revision"),AND($AG58=1,$Q58="Needs Revision"),AND($AH58=1,$S58="Needs Revision")),"Needs revision",IF($W58=1,"Complete",IF($Y58&lt;0,"Past due: documents outstanding",IF($Y58&lt;=14,"Urgent: due within 14 days","Documents outstanding"))))))))</f>
        <v/>
      </c>
      <c r="AA58" s="34" t="n"/>
      <c r="AB58" s="22" t="n"/>
      <c r="AC58" s="11">
        <f>IF($A58="","",IFERROR(INDEX(Lists!$B$5:$B$8,MATCH($C58,Lists!$A$5:$A$8,0)),0))</f>
        <v/>
      </c>
      <c r="AD58" s="11">
        <f>IF($A58="","",IFERROR(INDEX(Lists!$C$5:$C$8,MATCH($C58,Lists!$A$5:$A$8,0)),0))</f>
        <v/>
      </c>
      <c r="AE58" s="11">
        <f>IF($A58="","",IFERROR(INDEX(Lists!$D$5:$D$8,MATCH($C58,Lists!$A$5:$A$8,0)),0))</f>
        <v/>
      </c>
      <c r="AF58" s="11">
        <f>IF($A58="","",IFERROR(INDEX(Lists!$E$5:$E$8,MATCH($C58,Lists!$A$5:$A$8,0)),0))</f>
        <v/>
      </c>
      <c r="AG58" s="11">
        <f>IF($A58="","",IFERROR(INDEX(Lists!$F$5:$F$8,MATCH($C58,Lists!$A$5:$A$8,0)),0))</f>
        <v/>
      </c>
      <c r="AH58" s="11">
        <f>IF($A58="","",IFERROR(INDEX(Lists!$G$5:$G$8,MATCH($C58,Lists!$A$5:$A$8,0)),0))</f>
        <v/>
      </c>
    </row>
    <row r="59">
      <c r="A59" s="17" t="n"/>
      <c r="B59" s="17" t="n"/>
      <c r="C59" s="17" t="n"/>
      <c r="D59" s="17" t="n"/>
      <c r="E59" s="34" t="n"/>
      <c r="F59" s="34" t="n"/>
      <c r="G59" s="17" t="n"/>
      <c r="H59" s="17" t="n"/>
      <c r="I59" s="17" t="n"/>
      <c r="J59" s="34" t="n"/>
      <c r="K59" s="17" t="n"/>
      <c r="L59" s="34" t="n"/>
      <c r="M59" s="17" t="n"/>
      <c r="N59" s="34" t="n"/>
      <c r="O59" s="17" t="n"/>
      <c r="P59" s="34" t="n"/>
      <c r="Q59" s="17" t="n"/>
      <c r="R59" s="34" t="n"/>
      <c r="S59" s="17" t="n"/>
      <c r="T59" s="34" t="n"/>
      <c r="U59" s="11">
        <f>IF($A59="","",SUM($AC59:$AH59))</f>
        <v/>
      </c>
      <c r="V59" s="11">
        <f>IF($A59="","",$AC59*--OR($I59="Accepted",$I59="Waived")+$AD59*--OR($K59="Accepted",$K59="Waived")+$AE59*--OR($M59="Accepted",$M59="Waived")+$AF59*--OR($O59="Accepted",$O59="Waived")+$AG59*--OR($Q59="Accepted",$Q59="Waived")+$AH59*--OR($S59="Accepted",$S59="Waived"))</f>
        <v/>
      </c>
      <c r="W59" s="19">
        <f>IF($A59="","",IFERROR(IF($U59=0,0,$V59/$U59),0))</f>
        <v/>
      </c>
      <c r="X59" s="11">
        <f>IF($A59="","",$U59-$V59)</f>
        <v/>
      </c>
      <c r="Y59" s="20">
        <f>IF(OR($A59="",$F59=""),"",$F59-Dashboard!$B$2)</f>
        <v/>
      </c>
      <c r="Z59" s="21">
        <f>IF($A59="","",IF(OR($H59="Declined",$H59="Withdrawn"),"Closed",IF(OR($C59="",COUNTIF(Lists!$A$5:$A$8,$C59)=0),"Configuration issue",IF($F59="","Add target start date",IF(OR(AND($AC59=1,$I59="Needs Revision"),AND($AD59=1,$K59="Needs Revision"),AND($AE59=1,$M59="Needs Revision"),AND($AF59=1,$O59="Needs Revision"),AND($AG59=1,$Q59="Needs Revision"),AND($AH59=1,$S59="Needs Revision")),"Needs revision",IF($W59=1,"Complete",IF($Y59&lt;0,"Past due: documents outstanding",IF($Y59&lt;=14,"Urgent: due within 14 days","Documents outstanding"))))))))</f>
        <v/>
      </c>
      <c r="AA59" s="34" t="n"/>
      <c r="AB59" s="22" t="n"/>
      <c r="AC59" s="11">
        <f>IF($A59="","",IFERROR(INDEX(Lists!$B$5:$B$8,MATCH($C59,Lists!$A$5:$A$8,0)),0))</f>
        <v/>
      </c>
      <c r="AD59" s="11">
        <f>IF($A59="","",IFERROR(INDEX(Lists!$C$5:$C$8,MATCH($C59,Lists!$A$5:$A$8,0)),0))</f>
        <v/>
      </c>
      <c r="AE59" s="11">
        <f>IF($A59="","",IFERROR(INDEX(Lists!$D$5:$D$8,MATCH($C59,Lists!$A$5:$A$8,0)),0))</f>
        <v/>
      </c>
      <c r="AF59" s="11">
        <f>IF($A59="","",IFERROR(INDEX(Lists!$E$5:$E$8,MATCH($C59,Lists!$A$5:$A$8,0)),0))</f>
        <v/>
      </c>
      <c r="AG59" s="11">
        <f>IF($A59="","",IFERROR(INDEX(Lists!$F$5:$F$8,MATCH($C59,Lists!$A$5:$A$8,0)),0))</f>
        <v/>
      </c>
      <c r="AH59" s="11">
        <f>IF($A59="","",IFERROR(INDEX(Lists!$G$5:$G$8,MATCH($C59,Lists!$A$5:$A$8,0)),0))</f>
        <v/>
      </c>
    </row>
    <row r="60">
      <c r="A60" s="17" t="n"/>
      <c r="B60" s="17" t="n"/>
      <c r="C60" s="17" t="n"/>
      <c r="D60" s="17" t="n"/>
      <c r="E60" s="34" t="n"/>
      <c r="F60" s="34" t="n"/>
      <c r="G60" s="17" t="n"/>
      <c r="H60" s="17" t="n"/>
      <c r="I60" s="17" t="n"/>
      <c r="J60" s="34" t="n"/>
      <c r="K60" s="17" t="n"/>
      <c r="L60" s="34" t="n"/>
      <c r="M60" s="17" t="n"/>
      <c r="N60" s="34" t="n"/>
      <c r="O60" s="17" t="n"/>
      <c r="P60" s="34" t="n"/>
      <c r="Q60" s="17" t="n"/>
      <c r="R60" s="34" t="n"/>
      <c r="S60" s="17" t="n"/>
      <c r="T60" s="34" t="n"/>
      <c r="U60" s="11">
        <f>IF($A60="","",SUM($AC60:$AH60))</f>
        <v/>
      </c>
      <c r="V60" s="11">
        <f>IF($A60="","",$AC60*--OR($I60="Accepted",$I60="Waived")+$AD60*--OR($K60="Accepted",$K60="Waived")+$AE60*--OR($M60="Accepted",$M60="Waived")+$AF60*--OR($O60="Accepted",$O60="Waived")+$AG60*--OR($Q60="Accepted",$Q60="Waived")+$AH60*--OR($S60="Accepted",$S60="Waived"))</f>
        <v/>
      </c>
      <c r="W60" s="19">
        <f>IF($A60="","",IFERROR(IF($U60=0,0,$V60/$U60),0))</f>
        <v/>
      </c>
      <c r="X60" s="11">
        <f>IF($A60="","",$U60-$V60)</f>
        <v/>
      </c>
      <c r="Y60" s="20">
        <f>IF(OR($A60="",$F60=""),"",$F60-Dashboard!$B$2)</f>
        <v/>
      </c>
      <c r="Z60" s="21">
        <f>IF($A60="","",IF(OR($H60="Declined",$H60="Withdrawn"),"Closed",IF(OR($C60="",COUNTIF(Lists!$A$5:$A$8,$C60)=0),"Configuration issue",IF($F60="","Add target start date",IF(OR(AND($AC60=1,$I60="Needs Revision"),AND($AD60=1,$K60="Needs Revision"),AND($AE60=1,$M60="Needs Revision"),AND($AF60=1,$O60="Needs Revision"),AND($AG60=1,$Q60="Needs Revision"),AND($AH60=1,$S60="Needs Revision")),"Needs revision",IF($W60=1,"Complete",IF($Y60&lt;0,"Past due: documents outstanding",IF($Y60&lt;=14,"Urgent: due within 14 days","Documents outstanding"))))))))</f>
        <v/>
      </c>
      <c r="AA60" s="34" t="n"/>
      <c r="AB60" s="22" t="n"/>
      <c r="AC60" s="11">
        <f>IF($A60="","",IFERROR(INDEX(Lists!$B$5:$B$8,MATCH($C60,Lists!$A$5:$A$8,0)),0))</f>
        <v/>
      </c>
      <c r="AD60" s="11">
        <f>IF($A60="","",IFERROR(INDEX(Lists!$C$5:$C$8,MATCH($C60,Lists!$A$5:$A$8,0)),0))</f>
        <v/>
      </c>
      <c r="AE60" s="11">
        <f>IF($A60="","",IFERROR(INDEX(Lists!$D$5:$D$8,MATCH($C60,Lists!$A$5:$A$8,0)),0))</f>
        <v/>
      </c>
      <c r="AF60" s="11">
        <f>IF($A60="","",IFERROR(INDEX(Lists!$E$5:$E$8,MATCH($C60,Lists!$A$5:$A$8,0)),0))</f>
        <v/>
      </c>
      <c r="AG60" s="11">
        <f>IF($A60="","",IFERROR(INDEX(Lists!$F$5:$F$8,MATCH($C60,Lists!$A$5:$A$8,0)),0))</f>
        <v/>
      </c>
      <c r="AH60" s="11">
        <f>IF($A60="","",IFERROR(INDEX(Lists!$G$5:$G$8,MATCH($C60,Lists!$A$5:$A$8,0)),0))</f>
        <v/>
      </c>
    </row>
    <row r="61">
      <c r="A61" s="17" t="n"/>
      <c r="B61" s="17" t="n"/>
      <c r="C61" s="17" t="n"/>
      <c r="D61" s="17" t="n"/>
      <c r="E61" s="34" t="n"/>
      <c r="F61" s="34" t="n"/>
      <c r="G61" s="17" t="n"/>
      <c r="H61" s="17" t="n"/>
      <c r="I61" s="17" t="n"/>
      <c r="J61" s="34" t="n"/>
      <c r="K61" s="17" t="n"/>
      <c r="L61" s="34" t="n"/>
      <c r="M61" s="17" t="n"/>
      <c r="N61" s="34" t="n"/>
      <c r="O61" s="17" t="n"/>
      <c r="P61" s="34" t="n"/>
      <c r="Q61" s="17" t="n"/>
      <c r="R61" s="34" t="n"/>
      <c r="S61" s="17" t="n"/>
      <c r="T61" s="34" t="n"/>
      <c r="U61" s="11">
        <f>IF($A61="","",SUM($AC61:$AH61))</f>
        <v/>
      </c>
      <c r="V61" s="11">
        <f>IF($A61="","",$AC61*--OR($I61="Accepted",$I61="Waived")+$AD61*--OR($K61="Accepted",$K61="Waived")+$AE61*--OR($M61="Accepted",$M61="Waived")+$AF61*--OR($O61="Accepted",$O61="Waived")+$AG61*--OR($Q61="Accepted",$Q61="Waived")+$AH61*--OR($S61="Accepted",$S61="Waived"))</f>
        <v/>
      </c>
      <c r="W61" s="19">
        <f>IF($A61="","",IFERROR(IF($U61=0,0,$V61/$U61),0))</f>
        <v/>
      </c>
      <c r="X61" s="11">
        <f>IF($A61="","",$U61-$V61)</f>
        <v/>
      </c>
      <c r="Y61" s="20">
        <f>IF(OR($A61="",$F61=""),"",$F61-Dashboard!$B$2)</f>
        <v/>
      </c>
      <c r="Z61" s="21">
        <f>IF($A61="","",IF(OR($H61="Declined",$H61="Withdrawn"),"Closed",IF(OR($C61="",COUNTIF(Lists!$A$5:$A$8,$C61)=0),"Configuration issue",IF($F61="","Add target start date",IF(OR(AND($AC61=1,$I61="Needs Revision"),AND($AD61=1,$K61="Needs Revision"),AND($AE61=1,$M61="Needs Revision"),AND($AF61=1,$O61="Needs Revision"),AND($AG61=1,$Q61="Needs Revision"),AND($AH61=1,$S61="Needs Revision")),"Needs revision",IF($W61=1,"Complete",IF($Y61&lt;0,"Past due: documents outstanding",IF($Y61&lt;=14,"Urgent: due within 14 days","Documents outstanding"))))))))</f>
        <v/>
      </c>
      <c r="AA61" s="34" t="n"/>
      <c r="AB61" s="22" t="n"/>
      <c r="AC61" s="11">
        <f>IF($A61="","",IFERROR(INDEX(Lists!$B$5:$B$8,MATCH($C61,Lists!$A$5:$A$8,0)),0))</f>
        <v/>
      </c>
      <c r="AD61" s="11">
        <f>IF($A61="","",IFERROR(INDEX(Lists!$C$5:$C$8,MATCH($C61,Lists!$A$5:$A$8,0)),0))</f>
        <v/>
      </c>
      <c r="AE61" s="11">
        <f>IF($A61="","",IFERROR(INDEX(Lists!$D$5:$D$8,MATCH($C61,Lists!$A$5:$A$8,0)),0))</f>
        <v/>
      </c>
      <c r="AF61" s="11">
        <f>IF($A61="","",IFERROR(INDEX(Lists!$E$5:$E$8,MATCH($C61,Lists!$A$5:$A$8,0)),0))</f>
        <v/>
      </c>
      <c r="AG61" s="11">
        <f>IF($A61="","",IFERROR(INDEX(Lists!$F$5:$F$8,MATCH($C61,Lists!$A$5:$A$8,0)),0))</f>
        <v/>
      </c>
      <c r="AH61" s="11">
        <f>IF($A61="","",IFERROR(INDEX(Lists!$G$5:$G$8,MATCH($C61,Lists!$A$5:$A$8,0)),0))</f>
        <v/>
      </c>
    </row>
    <row r="62">
      <c r="A62" s="17" t="n"/>
      <c r="B62" s="17" t="n"/>
      <c r="C62" s="17" t="n"/>
      <c r="D62" s="17" t="n"/>
      <c r="E62" s="34" t="n"/>
      <c r="F62" s="34" t="n"/>
      <c r="G62" s="17" t="n"/>
      <c r="H62" s="17" t="n"/>
      <c r="I62" s="17" t="n"/>
      <c r="J62" s="34" t="n"/>
      <c r="K62" s="17" t="n"/>
      <c r="L62" s="34" t="n"/>
      <c r="M62" s="17" t="n"/>
      <c r="N62" s="34" t="n"/>
      <c r="O62" s="17" t="n"/>
      <c r="P62" s="34" t="n"/>
      <c r="Q62" s="17" t="n"/>
      <c r="R62" s="34" t="n"/>
      <c r="S62" s="17" t="n"/>
      <c r="T62" s="34" t="n"/>
      <c r="U62" s="11">
        <f>IF($A62="","",SUM($AC62:$AH62))</f>
        <v/>
      </c>
      <c r="V62" s="11">
        <f>IF($A62="","",$AC62*--OR($I62="Accepted",$I62="Waived")+$AD62*--OR($K62="Accepted",$K62="Waived")+$AE62*--OR($M62="Accepted",$M62="Waived")+$AF62*--OR($O62="Accepted",$O62="Waived")+$AG62*--OR($Q62="Accepted",$Q62="Waived")+$AH62*--OR($S62="Accepted",$S62="Waived"))</f>
        <v/>
      </c>
      <c r="W62" s="19">
        <f>IF($A62="","",IFERROR(IF($U62=0,0,$V62/$U62),0))</f>
        <v/>
      </c>
      <c r="X62" s="11">
        <f>IF($A62="","",$U62-$V62)</f>
        <v/>
      </c>
      <c r="Y62" s="20">
        <f>IF(OR($A62="",$F62=""),"",$F62-Dashboard!$B$2)</f>
        <v/>
      </c>
      <c r="Z62" s="21">
        <f>IF($A62="","",IF(OR($H62="Declined",$H62="Withdrawn"),"Closed",IF(OR($C62="",COUNTIF(Lists!$A$5:$A$8,$C62)=0),"Configuration issue",IF($F62="","Add target start date",IF(OR(AND($AC62=1,$I62="Needs Revision"),AND($AD62=1,$K62="Needs Revision"),AND($AE62=1,$M62="Needs Revision"),AND($AF62=1,$O62="Needs Revision"),AND($AG62=1,$Q62="Needs Revision"),AND($AH62=1,$S62="Needs Revision")),"Needs revision",IF($W62=1,"Complete",IF($Y62&lt;0,"Past due: documents outstanding",IF($Y62&lt;=14,"Urgent: due within 14 days","Documents outstanding"))))))))</f>
        <v/>
      </c>
      <c r="AA62" s="34" t="n"/>
      <c r="AB62" s="22" t="n"/>
      <c r="AC62" s="11">
        <f>IF($A62="","",IFERROR(INDEX(Lists!$B$5:$B$8,MATCH($C62,Lists!$A$5:$A$8,0)),0))</f>
        <v/>
      </c>
      <c r="AD62" s="11">
        <f>IF($A62="","",IFERROR(INDEX(Lists!$C$5:$C$8,MATCH($C62,Lists!$A$5:$A$8,0)),0))</f>
        <v/>
      </c>
      <c r="AE62" s="11">
        <f>IF($A62="","",IFERROR(INDEX(Lists!$D$5:$D$8,MATCH($C62,Lists!$A$5:$A$8,0)),0))</f>
        <v/>
      </c>
      <c r="AF62" s="11">
        <f>IF($A62="","",IFERROR(INDEX(Lists!$E$5:$E$8,MATCH($C62,Lists!$A$5:$A$8,0)),0))</f>
        <v/>
      </c>
      <c r="AG62" s="11">
        <f>IF($A62="","",IFERROR(INDEX(Lists!$F$5:$F$8,MATCH($C62,Lists!$A$5:$A$8,0)),0))</f>
        <v/>
      </c>
      <c r="AH62" s="11">
        <f>IF($A62="","",IFERROR(INDEX(Lists!$G$5:$G$8,MATCH($C62,Lists!$A$5:$A$8,0)),0))</f>
        <v/>
      </c>
    </row>
    <row r="63">
      <c r="A63" s="17" t="n"/>
      <c r="B63" s="17" t="n"/>
      <c r="C63" s="17" t="n"/>
      <c r="D63" s="17" t="n"/>
      <c r="E63" s="34" t="n"/>
      <c r="F63" s="34" t="n"/>
      <c r="G63" s="17" t="n"/>
      <c r="H63" s="17" t="n"/>
      <c r="I63" s="17" t="n"/>
      <c r="J63" s="34" t="n"/>
      <c r="K63" s="17" t="n"/>
      <c r="L63" s="34" t="n"/>
      <c r="M63" s="17" t="n"/>
      <c r="N63" s="34" t="n"/>
      <c r="O63" s="17" t="n"/>
      <c r="P63" s="34" t="n"/>
      <c r="Q63" s="17" t="n"/>
      <c r="R63" s="34" t="n"/>
      <c r="S63" s="17" t="n"/>
      <c r="T63" s="34" t="n"/>
      <c r="U63" s="11">
        <f>IF($A63="","",SUM($AC63:$AH63))</f>
        <v/>
      </c>
      <c r="V63" s="11">
        <f>IF($A63="","",$AC63*--OR($I63="Accepted",$I63="Waived")+$AD63*--OR($K63="Accepted",$K63="Waived")+$AE63*--OR($M63="Accepted",$M63="Waived")+$AF63*--OR($O63="Accepted",$O63="Waived")+$AG63*--OR($Q63="Accepted",$Q63="Waived")+$AH63*--OR($S63="Accepted",$S63="Waived"))</f>
        <v/>
      </c>
      <c r="W63" s="19">
        <f>IF($A63="","",IFERROR(IF($U63=0,0,$V63/$U63),0))</f>
        <v/>
      </c>
      <c r="X63" s="11">
        <f>IF($A63="","",$U63-$V63)</f>
        <v/>
      </c>
      <c r="Y63" s="20">
        <f>IF(OR($A63="",$F63=""),"",$F63-Dashboard!$B$2)</f>
        <v/>
      </c>
      <c r="Z63" s="21">
        <f>IF($A63="","",IF(OR($H63="Declined",$H63="Withdrawn"),"Closed",IF(OR($C63="",COUNTIF(Lists!$A$5:$A$8,$C63)=0),"Configuration issue",IF($F63="","Add target start date",IF(OR(AND($AC63=1,$I63="Needs Revision"),AND($AD63=1,$K63="Needs Revision"),AND($AE63=1,$M63="Needs Revision"),AND($AF63=1,$O63="Needs Revision"),AND($AG63=1,$Q63="Needs Revision"),AND($AH63=1,$S63="Needs Revision")),"Needs revision",IF($W63=1,"Complete",IF($Y63&lt;0,"Past due: documents outstanding",IF($Y63&lt;=14,"Urgent: due within 14 days","Documents outstanding"))))))))</f>
        <v/>
      </c>
      <c r="AA63" s="34" t="n"/>
      <c r="AB63" s="22" t="n"/>
      <c r="AC63" s="11">
        <f>IF($A63="","",IFERROR(INDEX(Lists!$B$5:$B$8,MATCH($C63,Lists!$A$5:$A$8,0)),0))</f>
        <v/>
      </c>
      <c r="AD63" s="11">
        <f>IF($A63="","",IFERROR(INDEX(Lists!$C$5:$C$8,MATCH($C63,Lists!$A$5:$A$8,0)),0))</f>
        <v/>
      </c>
      <c r="AE63" s="11">
        <f>IF($A63="","",IFERROR(INDEX(Lists!$D$5:$D$8,MATCH($C63,Lists!$A$5:$A$8,0)),0))</f>
        <v/>
      </c>
      <c r="AF63" s="11">
        <f>IF($A63="","",IFERROR(INDEX(Lists!$E$5:$E$8,MATCH($C63,Lists!$A$5:$A$8,0)),0))</f>
        <v/>
      </c>
      <c r="AG63" s="11">
        <f>IF($A63="","",IFERROR(INDEX(Lists!$F$5:$F$8,MATCH($C63,Lists!$A$5:$A$8,0)),0))</f>
        <v/>
      </c>
      <c r="AH63" s="11">
        <f>IF($A63="","",IFERROR(INDEX(Lists!$G$5:$G$8,MATCH($C63,Lists!$A$5:$A$8,0)),0))</f>
        <v/>
      </c>
    </row>
    <row r="64">
      <c r="A64" s="17" t="n"/>
      <c r="B64" s="17" t="n"/>
      <c r="C64" s="17" t="n"/>
      <c r="D64" s="17" t="n"/>
      <c r="E64" s="34" t="n"/>
      <c r="F64" s="34" t="n"/>
      <c r="G64" s="17" t="n"/>
      <c r="H64" s="17" t="n"/>
      <c r="I64" s="17" t="n"/>
      <c r="J64" s="34" t="n"/>
      <c r="K64" s="17" t="n"/>
      <c r="L64" s="34" t="n"/>
      <c r="M64" s="17" t="n"/>
      <c r="N64" s="34" t="n"/>
      <c r="O64" s="17" t="n"/>
      <c r="P64" s="34" t="n"/>
      <c r="Q64" s="17" t="n"/>
      <c r="R64" s="34" t="n"/>
      <c r="S64" s="17" t="n"/>
      <c r="T64" s="34" t="n"/>
      <c r="U64" s="11">
        <f>IF($A64="","",SUM($AC64:$AH64))</f>
        <v/>
      </c>
      <c r="V64" s="11">
        <f>IF($A64="","",$AC64*--OR($I64="Accepted",$I64="Waived")+$AD64*--OR($K64="Accepted",$K64="Waived")+$AE64*--OR($M64="Accepted",$M64="Waived")+$AF64*--OR($O64="Accepted",$O64="Waived")+$AG64*--OR($Q64="Accepted",$Q64="Waived")+$AH64*--OR($S64="Accepted",$S64="Waived"))</f>
        <v/>
      </c>
      <c r="W64" s="19">
        <f>IF($A64="","",IFERROR(IF($U64=0,0,$V64/$U64),0))</f>
        <v/>
      </c>
      <c r="X64" s="11">
        <f>IF($A64="","",$U64-$V64)</f>
        <v/>
      </c>
      <c r="Y64" s="20">
        <f>IF(OR($A64="",$F64=""),"",$F64-Dashboard!$B$2)</f>
        <v/>
      </c>
      <c r="Z64" s="21">
        <f>IF($A64="","",IF(OR($H64="Declined",$H64="Withdrawn"),"Closed",IF(OR($C64="",COUNTIF(Lists!$A$5:$A$8,$C64)=0),"Configuration issue",IF($F64="","Add target start date",IF(OR(AND($AC64=1,$I64="Needs Revision"),AND($AD64=1,$K64="Needs Revision"),AND($AE64=1,$M64="Needs Revision"),AND($AF64=1,$O64="Needs Revision"),AND($AG64=1,$Q64="Needs Revision"),AND($AH64=1,$S64="Needs Revision")),"Needs revision",IF($W64=1,"Complete",IF($Y64&lt;0,"Past due: documents outstanding",IF($Y64&lt;=14,"Urgent: due within 14 days","Documents outstanding"))))))))</f>
        <v/>
      </c>
      <c r="AA64" s="34" t="n"/>
      <c r="AB64" s="22" t="n"/>
      <c r="AC64" s="11">
        <f>IF($A64="","",IFERROR(INDEX(Lists!$B$5:$B$8,MATCH($C64,Lists!$A$5:$A$8,0)),0))</f>
        <v/>
      </c>
      <c r="AD64" s="11">
        <f>IF($A64="","",IFERROR(INDEX(Lists!$C$5:$C$8,MATCH($C64,Lists!$A$5:$A$8,0)),0))</f>
        <v/>
      </c>
      <c r="AE64" s="11">
        <f>IF($A64="","",IFERROR(INDEX(Lists!$D$5:$D$8,MATCH($C64,Lists!$A$5:$A$8,0)),0))</f>
        <v/>
      </c>
      <c r="AF64" s="11">
        <f>IF($A64="","",IFERROR(INDEX(Lists!$E$5:$E$8,MATCH($C64,Lists!$A$5:$A$8,0)),0))</f>
        <v/>
      </c>
      <c r="AG64" s="11">
        <f>IF($A64="","",IFERROR(INDEX(Lists!$F$5:$F$8,MATCH($C64,Lists!$A$5:$A$8,0)),0))</f>
        <v/>
      </c>
      <c r="AH64" s="11">
        <f>IF($A64="","",IFERROR(INDEX(Lists!$G$5:$G$8,MATCH($C64,Lists!$A$5:$A$8,0)),0))</f>
        <v/>
      </c>
    </row>
    <row r="65">
      <c r="A65" s="17" t="n"/>
      <c r="B65" s="17" t="n"/>
      <c r="C65" s="17" t="n"/>
      <c r="D65" s="17" t="n"/>
      <c r="E65" s="34" t="n"/>
      <c r="F65" s="34" t="n"/>
      <c r="G65" s="17" t="n"/>
      <c r="H65" s="17" t="n"/>
      <c r="I65" s="17" t="n"/>
      <c r="J65" s="34" t="n"/>
      <c r="K65" s="17" t="n"/>
      <c r="L65" s="34" t="n"/>
      <c r="M65" s="17" t="n"/>
      <c r="N65" s="34" t="n"/>
      <c r="O65" s="17" t="n"/>
      <c r="P65" s="34" t="n"/>
      <c r="Q65" s="17" t="n"/>
      <c r="R65" s="34" t="n"/>
      <c r="S65" s="17" t="n"/>
      <c r="T65" s="34" t="n"/>
      <c r="U65" s="11">
        <f>IF($A65="","",SUM($AC65:$AH65))</f>
        <v/>
      </c>
      <c r="V65" s="11">
        <f>IF($A65="","",$AC65*--OR($I65="Accepted",$I65="Waived")+$AD65*--OR($K65="Accepted",$K65="Waived")+$AE65*--OR($M65="Accepted",$M65="Waived")+$AF65*--OR($O65="Accepted",$O65="Waived")+$AG65*--OR($Q65="Accepted",$Q65="Waived")+$AH65*--OR($S65="Accepted",$S65="Waived"))</f>
        <v/>
      </c>
      <c r="W65" s="19">
        <f>IF($A65="","",IFERROR(IF($U65=0,0,$V65/$U65),0))</f>
        <v/>
      </c>
      <c r="X65" s="11">
        <f>IF($A65="","",$U65-$V65)</f>
        <v/>
      </c>
      <c r="Y65" s="20">
        <f>IF(OR($A65="",$F65=""),"",$F65-Dashboard!$B$2)</f>
        <v/>
      </c>
      <c r="Z65" s="21">
        <f>IF($A65="","",IF(OR($H65="Declined",$H65="Withdrawn"),"Closed",IF(OR($C65="",COUNTIF(Lists!$A$5:$A$8,$C65)=0),"Configuration issue",IF($F65="","Add target start date",IF(OR(AND($AC65=1,$I65="Needs Revision"),AND($AD65=1,$K65="Needs Revision"),AND($AE65=1,$M65="Needs Revision"),AND($AF65=1,$O65="Needs Revision"),AND($AG65=1,$Q65="Needs Revision"),AND($AH65=1,$S65="Needs Revision")),"Needs revision",IF($W65=1,"Complete",IF($Y65&lt;0,"Past due: documents outstanding",IF($Y65&lt;=14,"Urgent: due within 14 days","Documents outstanding"))))))))</f>
        <v/>
      </c>
      <c r="AA65" s="34" t="n"/>
      <c r="AB65" s="22" t="n"/>
      <c r="AC65" s="11">
        <f>IF($A65="","",IFERROR(INDEX(Lists!$B$5:$B$8,MATCH($C65,Lists!$A$5:$A$8,0)),0))</f>
        <v/>
      </c>
      <c r="AD65" s="11">
        <f>IF($A65="","",IFERROR(INDEX(Lists!$C$5:$C$8,MATCH($C65,Lists!$A$5:$A$8,0)),0))</f>
        <v/>
      </c>
      <c r="AE65" s="11">
        <f>IF($A65="","",IFERROR(INDEX(Lists!$D$5:$D$8,MATCH($C65,Lists!$A$5:$A$8,0)),0))</f>
        <v/>
      </c>
      <c r="AF65" s="11">
        <f>IF($A65="","",IFERROR(INDEX(Lists!$E$5:$E$8,MATCH($C65,Lists!$A$5:$A$8,0)),0))</f>
        <v/>
      </c>
      <c r="AG65" s="11">
        <f>IF($A65="","",IFERROR(INDEX(Lists!$F$5:$F$8,MATCH($C65,Lists!$A$5:$A$8,0)),0))</f>
        <v/>
      </c>
      <c r="AH65" s="11">
        <f>IF($A65="","",IFERROR(INDEX(Lists!$G$5:$G$8,MATCH($C65,Lists!$A$5:$A$8,0)),0))</f>
        <v/>
      </c>
    </row>
    <row r="66">
      <c r="A66" s="17" t="n"/>
      <c r="B66" s="17" t="n"/>
      <c r="C66" s="17" t="n"/>
      <c r="D66" s="17" t="n"/>
      <c r="E66" s="34" t="n"/>
      <c r="F66" s="34" t="n"/>
      <c r="G66" s="17" t="n"/>
      <c r="H66" s="17" t="n"/>
      <c r="I66" s="17" t="n"/>
      <c r="J66" s="34" t="n"/>
      <c r="K66" s="17" t="n"/>
      <c r="L66" s="34" t="n"/>
      <c r="M66" s="17" t="n"/>
      <c r="N66" s="34" t="n"/>
      <c r="O66" s="17" t="n"/>
      <c r="P66" s="34" t="n"/>
      <c r="Q66" s="17" t="n"/>
      <c r="R66" s="34" t="n"/>
      <c r="S66" s="17" t="n"/>
      <c r="T66" s="34" t="n"/>
      <c r="U66" s="11">
        <f>IF($A66="","",SUM($AC66:$AH66))</f>
        <v/>
      </c>
      <c r="V66" s="11">
        <f>IF($A66="","",$AC66*--OR($I66="Accepted",$I66="Waived")+$AD66*--OR($K66="Accepted",$K66="Waived")+$AE66*--OR($M66="Accepted",$M66="Waived")+$AF66*--OR($O66="Accepted",$O66="Waived")+$AG66*--OR($Q66="Accepted",$Q66="Waived")+$AH66*--OR($S66="Accepted",$S66="Waived"))</f>
        <v/>
      </c>
      <c r="W66" s="19">
        <f>IF($A66="","",IFERROR(IF($U66=0,0,$V66/$U66),0))</f>
        <v/>
      </c>
      <c r="X66" s="11">
        <f>IF($A66="","",$U66-$V66)</f>
        <v/>
      </c>
      <c r="Y66" s="20">
        <f>IF(OR($A66="",$F66=""),"",$F66-Dashboard!$B$2)</f>
        <v/>
      </c>
      <c r="Z66" s="21">
        <f>IF($A66="","",IF(OR($H66="Declined",$H66="Withdrawn"),"Closed",IF(OR($C66="",COUNTIF(Lists!$A$5:$A$8,$C66)=0),"Configuration issue",IF($F66="","Add target start date",IF(OR(AND($AC66=1,$I66="Needs Revision"),AND($AD66=1,$K66="Needs Revision"),AND($AE66=1,$M66="Needs Revision"),AND($AF66=1,$O66="Needs Revision"),AND($AG66=1,$Q66="Needs Revision"),AND($AH66=1,$S66="Needs Revision")),"Needs revision",IF($W66=1,"Complete",IF($Y66&lt;0,"Past due: documents outstanding",IF($Y66&lt;=14,"Urgent: due within 14 days","Documents outstanding"))))))))</f>
        <v/>
      </c>
      <c r="AA66" s="34" t="n"/>
      <c r="AB66" s="22" t="n"/>
      <c r="AC66" s="11">
        <f>IF($A66="","",IFERROR(INDEX(Lists!$B$5:$B$8,MATCH($C66,Lists!$A$5:$A$8,0)),0))</f>
        <v/>
      </c>
      <c r="AD66" s="11">
        <f>IF($A66="","",IFERROR(INDEX(Lists!$C$5:$C$8,MATCH($C66,Lists!$A$5:$A$8,0)),0))</f>
        <v/>
      </c>
      <c r="AE66" s="11">
        <f>IF($A66="","",IFERROR(INDEX(Lists!$D$5:$D$8,MATCH($C66,Lists!$A$5:$A$8,0)),0))</f>
        <v/>
      </c>
      <c r="AF66" s="11">
        <f>IF($A66="","",IFERROR(INDEX(Lists!$E$5:$E$8,MATCH($C66,Lists!$A$5:$A$8,0)),0))</f>
        <v/>
      </c>
      <c r="AG66" s="11">
        <f>IF($A66="","",IFERROR(INDEX(Lists!$F$5:$F$8,MATCH($C66,Lists!$A$5:$A$8,0)),0))</f>
        <v/>
      </c>
      <c r="AH66" s="11">
        <f>IF($A66="","",IFERROR(INDEX(Lists!$G$5:$G$8,MATCH($C66,Lists!$A$5:$A$8,0)),0))</f>
        <v/>
      </c>
    </row>
    <row r="67">
      <c r="A67" s="17" t="n"/>
      <c r="B67" s="17" t="n"/>
      <c r="C67" s="17" t="n"/>
      <c r="D67" s="17" t="n"/>
      <c r="E67" s="34" t="n"/>
      <c r="F67" s="34" t="n"/>
      <c r="G67" s="17" t="n"/>
      <c r="H67" s="17" t="n"/>
      <c r="I67" s="17" t="n"/>
      <c r="J67" s="34" t="n"/>
      <c r="K67" s="17" t="n"/>
      <c r="L67" s="34" t="n"/>
      <c r="M67" s="17" t="n"/>
      <c r="N67" s="34" t="n"/>
      <c r="O67" s="17" t="n"/>
      <c r="P67" s="34" t="n"/>
      <c r="Q67" s="17" t="n"/>
      <c r="R67" s="34" t="n"/>
      <c r="S67" s="17" t="n"/>
      <c r="T67" s="34" t="n"/>
      <c r="U67" s="11">
        <f>IF($A67="","",SUM($AC67:$AH67))</f>
        <v/>
      </c>
      <c r="V67" s="11">
        <f>IF($A67="","",$AC67*--OR($I67="Accepted",$I67="Waived")+$AD67*--OR($K67="Accepted",$K67="Waived")+$AE67*--OR($M67="Accepted",$M67="Waived")+$AF67*--OR($O67="Accepted",$O67="Waived")+$AG67*--OR($Q67="Accepted",$Q67="Waived")+$AH67*--OR($S67="Accepted",$S67="Waived"))</f>
        <v/>
      </c>
      <c r="W67" s="19">
        <f>IF($A67="","",IFERROR(IF($U67=0,0,$V67/$U67),0))</f>
        <v/>
      </c>
      <c r="X67" s="11">
        <f>IF($A67="","",$U67-$V67)</f>
        <v/>
      </c>
      <c r="Y67" s="20">
        <f>IF(OR($A67="",$F67=""),"",$F67-Dashboard!$B$2)</f>
        <v/>
      </c>
      <c r="Z67" s="21">
        <f>IF($A67="","",IF(OR($H67="Declined",$H67="Withdrawn"),"Closed",IF(OR($C67="",COUNTIF(Lists!$A$5:$A$8,$C67)=0),"Configuration issue",IF($F67="","Add target start date",IF(OR(AND($AC67=1,$I67="Needs Revision"),AND($AD67=1,$K67="Needs Revision"),AND($AE67=1,$M67="Needs Revision"),AND($AF67=1,$O67="Needs Revision"),AND($AG67=1,$Q67="Needs Revision"),AND($AH67=1,$S67="Needs Revision")),"Needs revision",IF($W67=1,"Complete",IF($Y67&lt;0,"Past due: documents outstanding",IF($Y67&lt;=14,"Urgent: due within 14 days","Documents outstanding"))))))))</f>
        <v/>
      </c>
      <c r="AA67" s="34" t="n"/>
      <c r="AB67" s="22" t="n"/>
      <c r="AC67" s="11">
        <f>IF($A67="","",IFERROR(INDEX(Lists!$B$5:$B$8,MATCH($C67,Lists!$A$5:$A$8,0)),0))</f>
        <v/>
      </c>
      <c r="AD67" s="11">
        <f>IF($A67="","",IFERROR(INDEX(Lists!$C$5:$C$8,MATCH($C67,Lists!$A$5:$A$8,0)),0))</f>
        <v/>
      </c>
      <c r="AE67" s="11">
        <f>IF($A67="","",IFERROR(INDEX(Lists!$D$5:$D$8,MATCH($C67,Lists!$A$5:$A$8,0)),0))</f>
        <v/>
      </c>
      <c r="AF67" s="11">
        <f>IF($A67="","",IFERROR(INDEX(Lists!$E$5:$E$8,MATCH($C67,Lists!$A$5:$A$8,0)),0))</f>
        <v/>
      </c>
      <c r="AG67" s="11">
        <f>IF($A67="","",IFERROR(INDEX(Lists!$F$5:$F$8,MATCH($C67,Lists!$A$5:$A$8,0)),0))</f>
        <v/>
      </c>
      <c r="AH67" s="11">
        <f>IF($A67="","",IFERROR(INDEX(Lists!$G$5:$G$8,MATCH($C67,Lists!$A$5:$A$8,0)),0))</f>
        <v/>
      </c>
    </row>
    <row r="68">
      <c r="A68" s="17" t="n"/>
      <c r="B68" s="17" t="n"/>
      <c r="C68" s="17" t="n"/>
      <c r="D68" s="17" t="n"/>
      <c r="E68" s="34" t="n"/>
      <c r="F68" s="34" t="n"/>
      <c r="G68" s="17" t="n"/>
      <c r="H68" s="17" t="n"/>
      <c r="I68" s="17" t="n"/>
      <c r="J68" s="34" t="n"/>
      <c r="K68" s="17" t="n"/>
      <c r="L68" s="34" t="n"/>
      <c r="M68" s="17" t="n"/>
      <c r="N68" s="34" t="n"/>
      <c r="O68" s="17" t="n"/>
      <c r="P68" s="34" t="n"/>
      <c r="Q68" s="17" t="n"/>
      <c r="R68" s="34" t="n"/>
      <c r="S68" s="17" t="n"/>
      <c r="T68" s="34" t="n"/>
      <c r="U68" s="11">
        <f>IF($A68="","",SUM($AC68:$AH68))</f>
        <v/>
      </c>
      <c r="V68" s="11">
        <f>IF($A68="","",$AC68*--OR($I68="Accepted",$I68="Waived")+$AD68*--OR($K68="Accepted",$K68="Waived")+$AE68*--OR($M68="Accepted",$M68="Waived")+$AF68*--OR($O68="Accepted",$O68="Waived")+$AG68*--OR($Q68="Accepted",$Q68="Waived")+$AH68*--OR($S68="Accepted",$S68="Waived"))</f>
        <v/>
      </c>
      <c r="W68" s="19">
        <f>IF($A68="","",IFERROR(IF($U68=0,0,$V68/$U68),0))</f>
        <v/>
      </c>
      <c r="X68" s="11">
        <f>IF($A68="","",$U68-$V68)</f>
        <v/>
      </c>
      <c r="Y68" s="20">
        <f>IF(OR($A68="",$F68=""),"",$F68-Dashboard!$B$2)</f>
        <v/>
      </c>
      <c r="Z68" s="21">
        <f>IF($A68="","",IF(OR($H68="Declined",$H68="Withdrawn"),"Closed",IF(OR($C68="",COUNTIF(Lists!$A$5:$A$8,$C68)=0),"Configuration issue",IF($F68="","Add target start date",IF(OR(AND($AC68=1,$I68="Needs Revision"),AND($AD68=1,$K68="Needs Revision"),AND($AE68=1,$M68="Needs Revision"),AND($AF68=1,$O68="Needs Revision"),AND($AG68=1,$Q68="Needs Revision"),AND($AH68=1,$S68="Needs Revision")),"Needs revision",IF($W68=1,"Complete",IF($Y68&lt;0,"Past due: documents outstanding",IF($Y68&lt;=14,"Urgent: due within 14 days","Documents outstanding"))))))))</f>
        <v/>
      </c>
      <c r="AA68" s="34" t="n"/>
      <c r="AB68" s="22" t="n"/>
      <c r="AC68" s="11">
        <f>IF($A68="","",IFERROR(INDEX(Lists!$B$5:$B$8,MATCH($C68,Lists!$A$5:$A$8,0)),0))</f>
        <v/>
      </c>
      <c r="AD68" s="11">
        <f>IF($A68="","",IFERROR(INDEX(Lists!$C$5:$C$8,MATCH($C68,Lists!$A$5:$A$8,0)),0))</f>
        <v/>
      </c>
      <c r="AE68" s="11">
        <f>IF($A68="","",IFERROR(INDEX(Lists!$D$5:$D$8,MATCH($C68,Lists!$A$5:$A$8,0)),0))</f>
        <v/>
      </c>
      <c r="AF68" s="11">
        <f>IF($A68="","",IFERROR(INDEX(Lists!$E$5:$E$8,MATCH($C68,Lists!$A$5:$A$8,0)),0))</f>
        <v/>
      </c>
      <c r="AG68" s="11">
        <f>IF($A68="","",IFERROR(INDEX(Lists!$F$5:$F$8,MATCH($C68,Lists!$A$5:$A$8,0)),0))</f>
        <v/>
      </c>
      <c r="AH68" s="11">
        <f>IF($A68="","",IFERROR(INDEX(Lists!$G$5:$G$8,MATCH($C68,Lists!$A$5:$A$8,0)),0))</f>
        <v/>
      </c>
    </row>
    <row r="69">
      <c r="A69" s="17" t="n"/>
      <c r="B69" s="17" t="n"/>
      <c r="C69" s="17" t="n"/>
      <c r="D69" s="17" t="n"/>
      <c r="E69" s="34" t="n"/>
      <c r="F69" s="34" t="n"/>
      <c r="G69" s="17" t="n"/>
      <c r="H69" s="17" t="n"/>
      <c r="I69" s="17" t="n"/>
      <c r="J69" s="34" t="n"/>
      <c r="K69" s="17" t="n"/>
      <c r="L69" s="34" t="n"/>
      <c r="M69" s="17" t="n"/>
      <c r="N69" s="34" t="n"/>
      <c r="O69" s="17" t="n"/>
      <c r="P69" s="34" t="n"/>
      <c r="Q69" s="17" t="n"/>
      <c r="R69" s="34" t="n"/>
      <c r="S69" s="17" t="n"/>
      <c r="T69" s="34" t="n"/>
      <c r="U69" s="11">
        <f>IF($A69="","",SUM($AC69:$AH69))</f>
        <v/>
      </c>
      <c r="V69" s="11">
        <f>IF($A69="","",$AC69*--OR($I69="Accepted",$I69="Waived")+$AD69*--OR($K69="Accepted",$K69="Waived")+$AE69*--OR($M69="Accepted",$M69="Waived")+$AF69*--OR($O69="Accepted",$O69="Waived")+$AG69*--OR($Q69="Accepted",$Q69="Waived")+$AH69*--OR($S69="Accepted",$S69="Waived"))</f>
        <v/>
      </c>
      <c r="W69" s="19">
        <f>IF($A69="","",IFERROR(IF($U69=0,0,$V69/$U69),0))</f>
        <v/>
      </c>
      <c r="X69" s="11">
        <f>IF($A69="","",$U69-$V69)</f>
        <v/>
      </c>
      <c r="Y69" s="20">
        <f>IF(OR($A69="",$F69=""),"",$F69-Dashboard!$B$2)</f>
        <v/>
      </c>
      <c r="Z69" s="21">
        <f>IF($A69="","",IF(OR($H69="Declined",$H69="Withdrawn"),"Closed",IF(OR($C69="",COUNTIF(Lists!$A$5:$A$8,$C69)=0),"Configuration issue",IF($F69="","Add target start date",IF(OR(AND($AC69=1,$I69="Needs Revision"),AND($AD69=1,$K69="Needs Revision"),AND($AE69=1,$M69="Needs Revision"),AND($AF69=1,$O69="Needs Revision"),AND($AG69=1,$Q69="Needs Revision"),AND($AH69=1,$S69="Needs Revision")),"Needs revision",IF($W69=1,"Complete",IF($Y69&lt;0,"Past due: documents outstanding",IF($Y69&lt;=14,"Urgent: due within 14 days","Documents outstanding"))))))))</f>
        <v/>
      </c>
      <c r="AA69" s="34" t="n"/>
      <c r="AB69" s="22" t="n"/>
      <c r="AC69" s="11">
        <f>IF($A69="","",IFERROR(INDEX(Lists!$B$5:$B$8,MATCH($C69,Lists!$A$5:$A$8,0)),0))</f>
        <v/>
      </c>
      <c r="AD69" s="11">
        <f>IF($A69="","",IFERROR(INDEX(Lists!$C$5:$C$8,MATCH($C69,Lists!$A$5:$A$8,0)),0))</f>
        <v/>
      </c>
      <c r="AE69" s="11">
        <f>IF($A69="","",IFERROR(INDEX(Lists!$D$5:$D$8,MATCH($C69,Lists!$A$5:$A$8,0)),0))</f>
        <v/>
      </c>
      <c r="AF69" s="11">
        <f>IF($A69="","",IFERROR(INDEX(Lists!$E$5:$E$8,MATCH($C69,Lists!$A$5:$A$8,0)),0))</f>
        <v/>
      </c>
      <c r="AG69" s="11">
        <f>IF($A69="","",IFERROR(INDEX(Lists!$F$5:$F$8,MATCH($C69,Lists!$A$5:$A$8,0)),0))</f>
        <v/>
      </c>
      <c r="AH69" s="11">
        <f>IF($A69="","",IFERROR(INDEX(Lists!$G$5:$G$8,MATCH($C69,Lists!$A$5:$A$8,0)),0))</f>
        <v/>
      </c>
    </row>
    <row r="70">
      <c r="A70" s="17" t="n"/>
      <c r="B70" s="17" t="n"/>
      <c r="C70" s="17" t="n"/>
      <c r="D70" s="17" t="n"/>
      <c r="E70" s="34" t="n"/>
      <c r="F70" s="34" t="n"/>
      <c r="G70" s="17" t="n"/>
      <c r="H70" s="17" t="n"/>
      <c r="I70" s="17" t="n"/>
      <c r="J70" s="34" t="n"/>
      <c r="K70" s="17" t="n"/>
      <c r="L70" s="34" t="n"/>
      <c r="M70" s="17" t="n"/>
      <c r="N70" s="34" t="n"/>
      <c r="O70" s="17" t="n"/>
      <c r="P70" s="34" t="n"/>
      <c r="Q70" s="17" t="n"/>
      <c r="R70" s="34" t="n"/>
      <c r="S70" s="17" t="n"/>
      <c r="T70" s="34" t="n"/>
      <c r="U70" s="11">
        <f>IF($A70="","",SUM($AC70:$AH70))</f>
        <v/>
      </c>
      <c r="V70" s="11">
        <f>IF($A70="","",$AC70*--OR($I70="Accepted",$I70="Waived")+$AD70*--OR($K70="Accepted",$K70="Waived")+$AE70*--OR($M70="Accepted",$M70="Waived")+$AF70*--OR($O70="Accepted",$O70="Waived")+$AG70*--OR($Q70="Accepted",$Q70="Waived")+$AH70*--OR($S70="Accepted",$S70="Waived"))</f>
        <v/>
      </c>
      <c r="W70" s="19">
        <f>IF($A70="","",IFERROR(IF($U70=0,0,$V70/$U70),0))</f>
        <v/>
      </c>
      <c r="X70" s="11">
        <f>IF($A70="","",$U70-$V70)</f>
        <v/>
      </c>
      <c r="Y70" s="20">
        <f>IF(OR($A70="",$F70=""),"",$F70-Dashboard!$B$2)</f>
        <v/>
      </c>
      <c r="Z70" s="21">
        <f>IF($A70="","",IF(OR($H70="Declined",$H70="Withdrawn"),"Closed",IF(OR($C70="",COUNTIF(Lists!$A$5:$A$8,$C70)=0),"Configuration issue",IF($F70="","Add target start date",IF(OR(AND($AC70=1,$I70="Needs Revision"),AND($AD70=1,$K70="Needs Revision"),AND($AE70=1,$M70="Needs Revision"),AND($AF70=1,$O70="Needs Revision"),AND($AG70=1,$Q70="Needs Revision"),AND($AH70=1,$S70="Needs Revision")),"Needs revision",IF($W70=1,"Complete",IF($Y70&lt;0,"Past due: documents outstanding",IF($Y70&lt;=14,"Urgent: due within 14 days","Documents outstanding"))))))))</f>
        <v/>
      </c>
      <c r="AA70" s="34" t="n"/>
      <c r="AB70" s="22" t="n"/>
      <c r="AC70" s="11">
        <f>IF($A70="","",IFERROR(INDEX(Lists!$B$5:$B$8,MATCH($C70,Lists!$A$5:$A$8,0)),0))</f>
        <v/>
      </c>
      <c r="AD70" s="11">
        <f>IF($A70="","",IFERROR(INDEX(Lists!$C$5:$C$8,MATCH($C70,Lists!$A$5:$A$8,0)),0))</f>
        <v/>
      </c>
      <c r="AE70" s="11">
        <f>IF($A70="","",IFERROR(INDEX(Lists!$D$5:$D$8,MATCH($C70,Lists!$A$5:$A$8,0)),0))</f>
        <v/>
      </c>
      <c r="AF70" s="11">
        <f>IF($A70="","",IFERROR(INDEX(Lists!$E$5:$E$8,MATCH($C70,Lists!$A$5:$A$8,0)),0))</f>
        <v/>
      </c>
      <c r="AG70" s="11">
        <f>IF($A70="","",IFERROR(INDEX(Lists!$F$5:$F$8,MATCH($C70,Lists!$A$5:$A$8,0)),0))</f>
        <v/>
      </c>
      <c r="AH70" s="11">
        <f>IF($A70="","",IFERROR(INDEX(Lists!$G$5:$G$8,MATCH($C70,Lists!$A$5:$A$8,0)),0))</f>
        <v/>
      </c>
    </row>
    <row r="71">
      <c r="A71" s="17" t="n"/>
      <c r="B71" s="17" t="n"/>
      <c r="C71" s="17" t="n"/>
      <c r="D71" s="17" t="n"/>
      <c r="E71" s="34" t="n"/>
      <c r="F71" s="34" t="n"/>
      <c r="G71" s="17" t="n"/>
      <c r="H71" s="17" t="n"/>
      <c r="I71" s="17" t="n"/>
      <c r="J71" s="34" t="n"/>
      <c r="K71" s="17" t="n"/>
      <c r="L71" s="34" t="n"/>
      <c r="M71" s="17" t="n"/>
      <c r="N71" s="34" t="n"/>
      <c r="O71" s="17" t="n"/>
      <c r="P71" s="34" t="n"/>
      <c r="Q71" s="17" t="n"/>
      <c r="R71" s="34" t="n"/>
      <c r="S71" s="17" t="n"/>
      <c r="T71" s="34" t="n"/>
      <c r="U71" s="11">
        <f>IF($A71="","",SUM($AC71:$AH71))</f>
        <v/>
      </c>
      <c r="V71" s="11">
        <f>IF($A71="","",$AC71*--OR($I71="Accepted",$I71="Waived")+$AD71*--OR($K71="Accepted",$K71="Waived")+$AE71*--OR($M71="Accepted",$M71="Waived")+$AF71*--OR($O71="Accepted",$O71="Waived")+$AG71*--OR($Q71="Accepted",$Q71="Waived")+$AH71*--OR($S71="Accepted",$S71="Waived"))</f>
        <v/>
      </c>
      <c r="W71" s="19">
        <f>IF($A71="","",IFERROR(IF($U71=0,0,$V71/$U71),0))</f>
        <v/>
      </c>
      <c r="X71" s="11">
        <f>IF($A71="","",$U71-$V71)</f>
        <v/>
      </c>
      <c r="Y71" s="20">
        <f>IF(OR($A71="",$F71=""),"",$F71-Dashboard!$B$2)</f>
        <v/>
      </c>
      <c r="Z71" s="21">
        <f>IF($A71="","",IF(OR($H71="Declined",$H71="Withdrawn"),"Closed",IF(OR($C71="",COUNTIF(Lists!$A$5:$A$8,$C71)=0),"Configuration issue",IF($F71="","Add target start date",IF(OR(AND($AC71=1,$I71="Needs Revision"),AND($AD71=1,$K71="Needs Revision"),AND($AE71=1,$M71="Needs Revision"),AND($AF71=1,$O71="Needs Revision"),AND($AG71=1,$Q71="Needs Revision"),AND($AH71=1,$S71="Needs Revision")),"Needs revision",IF($W71=1,"Complete",IF($Y71&lt;0,"Past due: documents outstanding",IF($Y71&lt;=14,"Urgent: due within 14 days","Documents outstanding"))))))))</f>
        <v/>
      </c>
      <c r="AA71" s="34" t="n"/>
      <c r="AB71" s="22" t="n"/>
      <c r="AC71" s="11">
        <f>IF($A71="","",IFERROR(INDEX(Lists!$B$5:$B$8,MATCH($C71,Lists!$A$5:$A$8,0)),0))</f>
        <v/>
      </c>
      <c r="AD71" s="11">
        <f>IF($A71="","",IFERROR(INDEX(Lists!$C$5:$C$8,MATCH($C71,Lists!$A$5:$A$8,0)),0))</f>
        <v/>
      </c>
      <c r="AE71" s="11">
        <f>IF($A71="","",IFERROR(INDEX(Lists!$D$5:$D$8,MATCH($C71,Lists!$A$5:$A$8,0)),0))</f>
        <v/>
      </c>
      <c r="AF71" s="11">
        <f>IF($A71="","",IFERROR(INDEX(Lists!$E$5:$E$8,MATCH($C71,Lists!$A$5:$A$8,0)),0))</f>
        <v/>
      </c>
      <c r="AG71" s="11">
        <f>IF($A71="","",IFERROR(INDEX(Lists!$F$5:$F$8,MATCH($C71,Lists!$A$5:$A$8,0)),0))</f>
        <v/>
      </c>
      <c r="AH71" s="11">
        <f>IF($A71="","",IFERROR(INDEX(Lists!$G$5:$G$8,MATCH($C71,Lists!$A$5:$A$8,0)),0))</f>
        <v/>
      </c>
    </row>
    <row r="72">
      <c r="A72" s="17" t="n"/>
      <c r="B72" s="17" t="n"/>
      <c r="C72" s="17" t="n"/>
      <c r="D72" s="17" t="n"/>
      <c r="E72" s="34" t="n"/>
      <c r="F72" s="34" t="n"/>
      <c r="G72" s="17" t="n"/>
      <c r="H72" s="17" t="n"/>
      <c r="I72" s="17" t="n"/>
      <c r="J72" s="34" t="n"/>
      <c r="K72" s="17" t="n"/>
      <c r="L72" s="34" t="n"/>
      <c r="M72" s="17" t="n"/>
      <c r="N72" s="34" t="n"/>
      <c r="O72" s="17" t="n"/>
      <c r="P72" s="34" t="n"/>
      <c r="Q72" s="17" t="n"/>
      <c r="R72" s="34" t="n"/>
      <c r="S72" s="17" t="n"/>
      <c r="T72" s="34" t="n"/>
      <c r="U72" s="11">
        <f>IF($A72="","",SUM($AC72:$AH72))</f>
        <v/>
      </c>
      <c r="V72" s="11">
        <f>IF($A72="","",$AC72*--OR($I72="Accepted",$I72="Waived")+$AD72*--OR($K72="Accepted",$K72="Waived")+$AE72*--OR($M72="Accepted",$M72="Waived")+$AF72*--OR($O72="Accepted",$O72="Waived")+$AG72*--OR($Q72="Accepted",$Q72="Waived")+$AH72*--OR($S72="Accepted",$S72="Waived"))</f>
        <v/>
      </c>
      <c r="W72" s="19">
        <f>IF($A72="","",IFERROR(IF($U72=0,0,$V72/$U72),0))</f>
        <v/>
      </c>
      <c r="X72" s="11">
        <f>IF($A72="","",$U72-$V72)</f>
        <v/>
      </c>
      <c r="Y72" s="20">
        <f>IF(OR($A72="",$F72=""),"",$F72-Dashboard!$B$2)</f>
        <v/>
      </c>
      <c r="Z72" s="21">
        <f>IF($A72="","",IF(OR($H72="Declined",$H72="Withdrawn"),"Closed",IF(OR($C72="",COUNTIF(Lists!$A$5:$A$8,$C72)=0),"Configuration issue",IF($F72="","Add target start date",IF(OR(AND($AC72=1,$I72="Needs Revision"),AND($AD72=1,$K72="Needs Revision"),AND($AE72=1,$M72="Needs Revision"),AND($AF72=1,$O72="Needs Revision"),AND($AG72=1,$Q72="Needs Revision"),AND($AH72=1,$S72="Needs Revision")),"Needs revision",IF($W72=1,"Complete",IF($Y72&lt;0,"Past due: documents outstanding",IF($Y72&lt;=14,"Urgent: due within 14 days","Documents outstanding"))))))))</f>
        <v/>
      </c>
      <c r="AA72" s="34" t="n"/>
      <c r="AB72" s="22" t="n"/>
      <c r="AC72" s="11">
        <f>IF($A72="","",IFERROR(INDEX(Lists!$B$5:$B$8,MATCH($C72,Lists!$A$5:$A$8,0)),0))</f>
        <v/>
      </c>
      <c r="AD72" s="11">
        <f>IF($A72="","",IFERROR(INDEX(Lists!$C$5:$C$8,MATCH($C72,Lists!$A$5:$A$8,0)),0))</f>
        <v/>
      </c>
      <c r="AE72" s="11">
        <f>IF($A72="","",IFERROR(INDEX(Lists!$D$5:$D$8,MATCH($C72,Lists!$A$5:$A$8,0)),0))</f>
        <v/>
      </c>
      <c r="AF72" s="11">
        <f>IF($A72="","",IFERROR(INDEX(Lists!$E$5:$E$8,MATCH($C72,Lists!$A$5:$A$8,0)),0))</f>
        <v/>
      </c>
      <c r="AG72" s="11">
        <f>IF($A72="","",IFERROR(INDEX(Lists!$F$5:$F$8,MATCH($C72,Lists!$A$5:$A$8,0)),0))</f>
        <v/>
      </c>
      <c r="AH72" s="11">
        <f>IF($A72="","",IFERROR(INDEX(Lists!$G$5:$G$8,MATCH($C72,Lists!$A$5:$A$8,0)),0))</f>
        <v/>
      </c>
    </row>
    <row r="73">
      <c r="A73" s="17" t="n"/>
      <c r="B73" s="17" t="n"/>
      <c r="C73" s="17" t="n"/>
      <c r="D73" s="17" t="n"/>
      <c r="E73" s="34" t="n"/>
      <c r="F73" s="34" t="n"/>
      <c r="G73" s="17" t="n"/>
      <c r="H73" s="17" t="n"/>
      <c r="I73" s="17" t="n"/>
      <c r="J73" s="34" t="n"/>
      <c r="K73" s="17" t="n"/>
      <c r="L73" s="34" t="n"/>
      <c r="M73" s="17" t="n"/>
      <c r="N73" s="34" t="n"/>
      <c r="O73" s="17" t="n"/>
      <c r="P73" s="34" t="n"/>
      <c r="Q73" s="17" t="n"/>
      <c r="R73" s="34" t="n"/>
      <c r="S73" s="17" t="n"/>
      <c r="T73" s="34" t="n"/>
      <c r="U73" s="11">
        <f>IF($A73="","",SUM($AC73:$AH73))</f>
        <v/>
      </c>
      <c r="V73" s="11">
        <f>IF($A73="","",$AC73*--OR($I73="Accepted",$I73="Waived")+$AD73*--OR($K73="Accepted",$K73="Waived")+$AE73*--OR($M73="Accepted",$M73="Waived")+$AF73*--OR($O73="Accepted",$O73="Waived")+$AG73*--OR($Q73="Accepted",$Q73="Waived")+$AH73*--OR($S73="Accepted",$S73="Waived"))</f>
        <v/>
      </c>
      <c r="W73" s="19">
        <f>IF($A73="","",IFERROR(IF($U73=0,0,$V73/$U73),0))</f>
        <v/>
      </c>
      <c r="X73" s="11">
        <f>IF($A73="","",$U73-$V73)</f>
        <v/>
      </c>
      <c r="Y73" s="20">
        <f>IF(OR($A73="",$F73=""),"",$F73-Dashboard!$B$2)</f>
        <v/>
      </c>
      <c r="Z73" s="21">
        <f>IF($A73="","",IF(OR($H73="Declined",$H73="Withdrawn"),"Closed",IF(OR($C73="",COUNTIF(Lists!$A$5:$A$8,$C73)=0),"Configuration issue",IF($F73="","Add target start date",IF(OR(AND($AC73=1,$I73="Needs Revision"),AND($AD73=1,$K73="Needs Revision"),AND($AE73=1,$M73="Needs Revision"),AND($AF73=1,$O73="Needs Revision"),AND($AG73=1,$Q73="Needs Revision"),AND($AH73=1,$S73="Needs Revision")),"Needs revision",IF($W73=1,"Complete",IF($Y73&lt;0,"Past due: documents outstanding",IF($Y73&lt;=14,"Urgent: due within 14 days","Documents outstanding"))))))))</f>
        <v/>
      </c>
      <c r="AA73" s="34" t="n"/>
      <c r="AB73" s="22" t="n"/>
      <c r="AC73" s="11">
        <f>IF($A73="","",IFERROR(INDEX(Lists!$B$5:$B$8,MATCH($C73,Lists!$A$5:$A$8,0)),0))</f>
        <v/>
      </c>
      <c r="AD73" s="11">
        <f>IF($A73="","",IFERROR(INDEX(Lists!$C$5:$C$8,MATCH($C73,Lists!$A$5:$A$8,0)),0))</f>
        <v/>
      </c>
      <c r="AE73" s="11">
        <f>IF($A73="","",IFERROR(INDEX(Lists!$D$5:$D$8,MATCH($C73,Lists!$A$5:$A$8,0)),0))</f>
        <v/>
      </c>
      <c r="AF73" s="11">
        <f>IF($A73="","",IFERROR(INDEX(Lists!$E$5:$E$8,MATCH($C73,Lists!$A$5:$A$8,0)),0))</f>
        <v/>
      </c>
      <c r="AG73" s="11">
        <f>IF($A73="","",IFERROR(INDEX(Lists!$F$5:$F$8,MATCH($C73,Lists!$A$5:$A$8,0)),0))</f>
        <v/>
      </c>
      <c r="AH73" s="11">
        <f>IF($A73="","",IFERROR(INDEX(Lists!$G$5:$G$8,MATCH($C73,Lists!$A$5:$A$8,0)),0))</f>
        <v/>
      </c>
    </row>
    <row r="74">
      <c r="A74" s="17" t="n"/>
      <c r="B74" s="17" t="n"/>
      <c r="C74" s="17" t="n"/>
      <c r="D74" s="17" t="n"/>
      <c r="E74" s="34" t="n"/>
      <c r="F74" s="34" t="n"/>
      <c r="G74" s="17" t="n"/>
      <c r="H74" s="17" t="n"/>
      <c r="I74" s="17" t="n"/>
      <c r="J74" s="34" t="n"/>
      <c r="K74" s="17" t="n"/>
      <c r="L74" s="34" t="n"/>
      <c r="M74" s="17" t="n"/>
      <c r="N74" s="34" t="n"/>
      <c r="O74" s="17" t="n"/>
      <c r="P74" s="34" t="n"/>
      <c r="Q74" s="17" t="n"/>
      <c r="R74" s="34" t="n"/>
      <c r="S74" s="17" t="n"/>
      <c r="T74" s="34" t="n"/>
      <c r="U74" s="11">
        <f>IF($A74="","",SUM($AC74:$AH74))</f>
        <v/>
      </c>
      <c r="V74" s="11">
        <f>IF($A74="","",$AC74*--OR($I74="Accepted",$I74="Waived")+$AD74*--OR($K74="Accepted",$K74="Waived")+$AE74*--OR($M74="Accepted",$M74="Waived")+$AF74*--OR($O74="Accepted",$O74="Waived")+$AG74*--OR($Q74="Accepted",$Q74="Waived")+$AH74*--OR($S74="Accepted",$S74="Waived"))</f>
        <v/>
      </c>
      <c r="W74" s="19">
        <f>IF($A74="","",IFERROR(IF($U74=0,0,$V74/$U74),0))</f>
        <v/>
      </c>
      <c r="X74" s="11">
        <f>IF($A74="","",$U74-$V74)</f>
        <v/>
      </c>
      <c r="Y74" s="20">
        <f>IF(OR($A74="",$F74=""),"",$F74-Dashboard!$B$2)</f>
        <v/>
      </c>
      <c r="Z74" s="21">
        <f>IF($A74="","",IF(OR($H74="Declined",$H74="Withdrawn"),"Closed",IF(OR($C74="",COUNTIF(Lists!$A$5:$A$8,$C74)=0),"Configuration issue",IF($F74="","Add target start date",IF(OR(AND($AC74=1,$I74="Needs Revision"),AND($AD74=1,$K74="Needs Revision"),AND($AE74=1,$M74="Needs Revision"),AND($AF74=1,$O74="Needs Revision"),AND($AG74=1,$Q74="Needs Revision"),AND($AH74=1,$S74="Needs Revision")),"Needs revision",IF($W74=1,"Complete",IF($Y74&lt;0,"Past due: documents outstanding",IF($Y74&lt;=14,"Urgent: due within 14 days","Documents outstanding"))))))))</f>
        <v/>
      </c>
      <c r="AA74" s="34" t="n"/>
      <c r="AB74" s="22" t="n"/>
      <c r="AC74" s="11">
        <f>IF($A74="","",IFERROR(INDEX(Lists!$B$5:$B$8,MATCH($C74,Lists!$A$5:$A$8,0)),0))</f>
        <v/>
      </c>
      <c r="AD74" s="11">
        <f>IF($A74="","",IFERROR(INDEX(Lists!$C$5:$C$8,MATCH($C74,Lists!$A$5:$A$8,0)),0))</f>
        <v/>
      </c>
      <c r="AE74" s="11">
        <f>IF($A74="","",IFERROR(INDEX(Lists!$D$5:$D$8,MATCH($C74,Lists!$A$5:$A$8,0)),0))</f>
        <v/>
      </c>
      <c r="AF74" s="11">
        <f>IF($A74="","",IFERROR(INDEX(Lists!$E$5:$E$8,MATCH($C74,Lists!$A$5:$A$8,0)),0))</f>
        <v/>
      </c>
      <c r="AG74" s="11">
        <f>IF($A74="","",IFERROR(INDEX(Lists!$F$5:$F$8,MATCH($C74,Lists!$A$5:$A$8,0)),0))</f>
        <v/>
      </c>
      <c r="AH74" s="11">
        <f>IF($A74="","",IFERROR(INDEX(Lists!$G$5:$G$8,MATCH($C74,Lists!$A$5:$A$8,0)),0))</f>
        <v/>
      </c>
    </row>
    <row r="75">
      <c r="A75" s="17" t="n"/>
      <c r="B75" s="17" t="n"/>
      <c r="C75" s="17" t="n"/>
      <c r="D75" s="17" t="n"/>
      <c r="E75" s="34" t="n"/>
      <c r="F75" s="34" t="n"/>
      <c r="G75" s="17" t="n"/>
      <c r="H75" s="17" t="n"/>
      <c r="I75" s="17" t="n"/>
      <c r="J75" s="34" t="n"/>
      <c r="K75" s="17" t="n"/>
      <c r="L75" s="34" t="n"/>
      <c r="M75" s="17" t="n"/>
      <c r="N75" s="34" t="n"/>
      <c r="O75" s="17" t="n"/>
      <c r="P75" s="34" t="n"/>
      <c r="Q75" s="17" t="n"/>
      <c r="R75" s="34" t="n"/>
      <c r="S75" s="17" t="n"/>
      <c r="T75" s="34" t="n"/>
      <c r="U75" s="11">
        <f>IF($A75="","",SUM($AC75:$AH75))</f>
        <v/>
      </c>
      <c r="V75" s="11">
        <f>IF($A75="","",$AC75*--OR($I75="Accepted",$I75="Waived")+$AD75*--OR($K75="Accepted",$K75="Waived")+$AE75*--OR($M75="Accepted",$M75="Waived")+$AF75*--OR($O75="Accepted",$O75="Waived")+$AG75*--OR($Q75="Accepted",$Q75="Waived")+$AH75*--OR($S75="Accepted",$S75="Waived"))</f>
        <v/>
      </c>
      <c r="W75" s="19">
        <f>IF($A75="","",IFERROR(IF($U75=0,0,$V75/$U75),0))</f>
        <v/>
      </c>
      <c r="X75" s="11">
        <f>IF($A75="","",$U75-$V75)</f>
        <v/>
      </c>
      <c r="Y75" s="20">
        <f>IF(OR($A75="",$F75=""),"",$F75-Dashboard!$B$2)</f>
        <v/>
      </c>
      <c r="Z75" s="21">
        <f>IF($A75="","",IF(OR($H75="Declined",$H75="Withdrawn"),"Closed",IF(OR($C75="",COUNTIF(Lists!$A$5:$A$8,$C75)=0),"Configuration issue",IF($F75="","Add target start date",IF(OR(AND($AC75=1,$I75="Needs Revision"),AND($AD75=1,$K75="Needs Revision"),AND($AE75=1,$M75="Needs Revision"),AND($AF75=1,$O75="Needs Revision"),AND($AG75=1,$Q75="Needs Revision"),AND($AH75=1,$S75="Needs Revision")),"Needs revision",IF($W75=1,"Complete",IF($Y75&lt;0,"Past due: documents outstanding",IF($Y75&lt;=14,"Urgent: due within 14 days","Documents outstanding"))))))))</f>
        <v/>
      </c>
      <c r="AA75" s="34" t="n"/>
      <c r="AB75" s="22" t="n"/>
      <c r="AC75" s="11">
        <f>IF($A75="","",IFERROR(INDEX(Lists!$B$5:$B$8,MATCH($C75,Lists!$A$5:$A$8,0)),0))</f>
        <v/>
      </c>
      <c r="AD75" s="11">
        <f>IF($A75="","",IFERROR(INDEX(Lists!$C$5:$C$8,MATCH($C75,Lists!$A$5:$A$8,0)),0))</f>
        <v/>
      </c>
      <c r="AE75" s="11">
        <f>IF($A75="","",IFERROR(INDEX(Lists!$D$5:$D$8,MATCH($C75,Lists!$A$5:$A$8,0)),0))</f>
        <v/>
      </c>
      <c r="AF75" s="11">
        <f>IF($A75="","",IFERROR(INDEX(Lists!$E$5:$E$8,MATCH($C75,Lists!$A$5:$A$8,0)),0))</f>
        <v/>
      </c>
      <c r="AG75" s="11">
        <f>IF($A75="","",IFERROR(INDEX(Lists!$F$5:$F$8,MATCH($C75,Lists!$A$5:$A$8,0)),0))</f>
        <v/>
      </c>
      <c r="AH75" s="11">
        <f>IF($A75="","",IFERROR(INDEX(Lists!$G$5:$G$8,MATCH($C75,Lists!$A$5:$A$8,0)),0))</f>
        <v/>
      </c>
    </row>
    <row r="76">
      <c r="A76" s="17" t="n"/>
      <c r="B76" s="17" t="n"/>
      <c r="C76" s="17" t="n"/>
      <c r="D76" s="17" t="n"/>
      <c r="E76" s="34" t="n"/>
      <c r="F76" s="34" t="n"/>
      <c r="G76" s="17" t="n"/>
      <c r="H76" s="17" t="n"/>
      <c r="I76" s="17" t="n"/>
      <c r="J76" s="34" t="n"/>
      <c r="K76" s="17" t="n"/>
      <c r="L76" s="34" t="n"/>
      <c r="M76" s="17" t="n"/>
      <c r="N76" s="34" t="n"/>
      <c r="O76" s="17" t="n"/>
      <c r="P76" s="34" t="n"/>
      <c r="Q76" s="17" t="n"/>
      <c r="R76" s="34" t="n"/>
      <c r="S76" s="17" t="n"/>
      <c r="T76" s="34" t="n"/>
      <c r="U76" s="11">
        <f>IF($A76="","",SUM($AC76:$AH76))</f>
        <v/>
      </c>
      <c r="V76" s="11">
        <f>IF($A76="","",$AC76*--OR($I76="Accepted",$I76="Waived")+$AD76*--OR($K76="Accepted",$K76="Waived")+$AE76*--OR($M76="Accepted",$M76="Waived")+$AF76*--OR($O76="Accepted",$O76="Waived")+$AG76*--OR($Q76="Accepted",$Q76="Waived")+$AH76*--OR($S76="Accepted",$S76="Waived"))</f>
        <v/>
      </c>
      <c r="W76" s="19">
        <f>IF($A76="","",IFERROR(IF($U76=0,0,$V76/$U76),0))</f>
        <v/>
      </c>
      <c r="X76" s="11">
        <f>IF($A76="","",$U76-$V76)</f>
        <v/>
      </c>
      <c r="Y76" s="20">
        <f>IF(OR($A76="",$F76=""),"",$F76-Dashboard!$B$2)</f>
        <v/>
      </c>
      <c r="Z76" s="21">
        <f>IF($A76="","",IF(OR($H76="Declined",$H76="Withdrawn"),"Closed",IF(OR($C76="",COUNTIF(Lists!$A$5:$A$8,$C76)=0),"Configuration issue",IF($F76="","Add target start date",IF(OR(AND($AC76=1,$I76="Needs Revision"),AND($AD76=1,$K76="Needs Revision"),AND($AE76=1,$M76="Needs Revision"),AND($AF76=1,$O76="Needs Revision"),AND($AG76=1,$Q76="Needs Revision"),AND($AH76=1,$S76="Needs Revision")),"Needs revision",IF($W76=1,"Complete",IF($Y76&lt;0,"Past due: documents outstanding",IF($Y76&lt;=14,"Urgent: due within 14 days","Documents outstanding"))))))))</f>
        <v/>
      </c>
      <c r="AA76" s="34" t="n"/>
      <c r="AB76" s="22" t="n"/>
      <c r="AC76" s="11">
        <f>IF($A76="","",IFERROR(INDEX(Lists!$B$5:$B$8,MATCH($C76,Lists!$A$5:$A$8,0)),0))</f>
        <v/>
      </c>
      <c r="AD76" s="11">
        <f>IF($A76="","",IFERROR(INDEX(Lists!$C$5:$C$8,MATCH($C76,Lists!$A$5:$A$8,0)),0))</f>
        <v/>
      </c>
      <c r="AE76" s="11">
        <f>IF($A76="","",IFERROR(INDEX(Lists!$D$5:$D$8,MATCH($C76,Lists!$A$5:$A$8,0)),0))</f>
        <v/>
      </c>
      <c r="AF76" s="11">
        <f>IF($A76="","",IFERROR(INDEX(Lists!$E$5:$E$8,MATCH($C76,Lists!$A$5:$A$8,0)),0))</f>
        <v/>
      </c>
      <c r="AG76" s="11">
        <f>IF($A76="","",IFERROR(INDEX(Lists!$F$5:$F$8,MATCH($C76,Lists!$A$5:$A$8,0)),0))</f>
        <v/>
      </c>
      <c r="AH76" s="11">
        <f>IF($A76="","",IFERROR(INDEX(Lists!$G$5:$G$8,MATCH($C76,Lists!$A$5:$A$8,0)),0))</f>
        <v/>
      </c>
    </row>
    <row r="77">
      <c r="A77" s="17" t="n"/>
      <c r="B77" s="17" t="n"/>
      <c r="C77" s="17" t="n"/>
      <c r="D77" s="17" t="n"/>
      <c r="E77" s="34" t="n"/>
      <c r="F77" s="34" t="n"/>
      <c r="G77" s="17" t="n"/>
      <c r="H77" s="17" t="n"/>
      <c r="I77" s="17" t="n"/>
      <c r="J77" s="34" t="n"/>
      <c r="K77" s="17" t="n"/>
      <c r="L77" s="34" t="n"/>
      <c r="M77" s="17" t="n"/>
      <c r="N77" s="34" t="n"/>
      <c r="O77" s="17" t="n"/>
      <c r="P77" s="34" t="n"/>
      <c r="Q77" s="17" t="n"/>
      <c r="R77" s="34" t="n"/>
      <c r="S77" s="17" t="n"/>
      <c r="T77" s="34" t="n"/>
      <c r="U77" s="11">
        <f>IF($A77="","",SUM($AC77:$AH77))</f>
        <v/>
      </c>
      <c r="V77" s="11">
        <f>IF($A77="","",$AC77*--OR($I77="Accepted",$I77="Waived")+$AD77*--OR($K77="Accepted",$K77="Waived")+$AE77*--OR($M77="Accepted",$M77="Waived")+$AF77*--OR($O77="Accepted",$O77="Waived")+$AG77*--OR($Q77="Accepted",$Q77="Waived")+$AH77*--OR($S77="Accepted",$S77="Waived"))</f>
        <v/>
      </c>
      <c r="W77" s="19">
        <f>IF($A77="","",IFERROR(IF($U77=0,0,$V77/$U77),0))</f>
        <v/>
      </c>
      <c r="X77" s="11">
        <f>IF($A77="","",$U77-$V77)</f>
        <v/>
      </c>
      <c r="Y77" s="20">
        <f>IF(OR($A77="",$F77=""),"",$F77-Dashboard!$B$2)</f>
        <v/>
      </c>
      <c r="Z77" s="21">
        <f>IF($A77="","",IF(OR($H77="Declined",$H77="Withdrawn"),"Closed",IF(OR($C77="",COUNTIF(Lists!$A$5:$A$8,$C77)=0),"Configuration issue",IF($F77="","Add target start date",IF(OR(AND($AC77=1,$I77="Needs Revision"),AND($AD77=1,$K77="Needs Revision"),AND($AE77=1,$M77="Needs Revision"),AND($AF77=1,$O77="Needs Revision"),AND($AG77=1,$Q77="Needs Revision"),AND($AH77=1,$S77="Needs Revision")),"Needs revision",IF($W77=1,"Complete",IF($Y77&lt;0,"Past due: documents outstanding",IF($Y77&lt;=14,"Urgent: due within 14 days","Documents outstanding"))))))))</f>
        <v/>
      </c>
      <c r="AA77" s="34" t="n"/>
      <c r="AB77" s="22" t="n"/>
      <c r="AC77" s="11">
        <f>IF($A77="","",IFERROR(INDEX(Lists!$B$5:$B$8,MATCH($C77,Lists!$A$5:$A$8,0)),0))</f>
        <v/>
      </c>
      <c r="AD77" s="11">
        <f>IF($A77="","",IFERROR(INDEX(Lists!$C$5:$C$8,MATCH($C77,Lists!$A$5:$A$8,0)),0))</f>
        <v/>
      </c>
      <c r="AE77" s="11">
        <f>IF($A77="","",IFERROR(INDEX(Lists!$D$5:$D$8,MATCH($C77,Lists!$A$5:$A$8,0)),0))</f>
        <v/>
      </c>
      <c r="AF77" s="11">
        <f>IF($A77="","",IFERROR(INDEX(Lists!$E$5:$E$8,MATCH($C77,Lists!$A$5:$A$8,0)),0))</f>
        <v/>
      </c>
      <c r="AG77" s="11">
        <f>IF($A77="","",IFERROR(INDEX(Lists!$F$5:$F$8,MATCH($C77,Lists!$A$5:$A$8,0)),0))</f>
        <v/>
      </c>
      <c r="AH77" s="11">
        <f>IF($A77="","",IFERROR(INDEX(Lists!$G$5:$G$8,MATCH($C77,Lists!$A$5:$A$8,0)),0))</f>
        <v/>
      </c>
    </row>
    <row r="78">
      <c r="A78" s="17" t="n"/>
      <c r="B78" s="17" t="n"/>
      <c r="C78" s="17" t="n"/>
      <c r="D78" s="17" t="n"/>
      <c r="E78" s="34" t="n"/>
      <c r="F78" s="34" t="n"/>
      <c r="G78" s="17" t="n"/>
      <c r="H78" s="17" t="n"/>
      <c r="I78" s="17" t="n"/>
      <c r="J78" s="34" t="n"/>
      <c r="K78" s="17" t="n"/>
      <c r="L78" s="34" t="n"/>
      <c r="M78" s="17" t="n"/>
      <c r="N78" s="34" t="n"/>
      <c r="O78" s="17" t="n"/>
      <c r="P78" s="34" t="n"/>
      <c r="Q78" s="17" t="n"/>
      <c r="R78" s="34" t="n"/>
      <c r="S78" s="17" t="n"/>
      <c r="T78" s="34" t="n"/>
      <c r="U78" s="11">
        <f>IF($A78="","",SUM($AC78:$AH78))</f>
        <v/>
      </c>
      <c r="V78" s="11">
        <f>IF($A78="","",$AC78*--OR($I78="Accepted",$I78="Waived")+$AD78*--OR($K78="Accepted",$K78="Waived")+$AE78*--OR($M78="Accepted",$M78="Waived")+$AF78*--OR($O78="Accepted",$O78="Waived")+$AG78*--OR($Q78="Accepted",$Q78="Waived")+$AH78*--OR($S78="Accepted",$S78="Waived"))</f>
        <v/>
      </c>
      <c r="W78" s="19">
        <f>IF($A78="","",IFERROR(IF($U78=0,0,$V78/$U78),0))</f>
        <v/>
      </c>
      <c r="X78" s="11">
        <f>IF($A78="","",$U78-$V78)</f>
        <v/>
      </c>
      <c r="Y78" s="20">
        <f>IF(OR($A78="",$F78=""),"",$F78-Dashboard!$B$2)</f>
        <v/>
      </c>
      <c r="Z78" s="21">
        <f>IF($A78="","",IF(OR($H78="Declined",$H78="Withdrawn"),"Closed",IF(OR($C78="",COUNTIF(Lists!$A$5:$A$8,$C78)=0),"Configuration issue",IF($F78="","Add target start date",IF(OR(AND($AC78=1,$I78="Needs Revision"),AND($AD78=1,$K78="Needs Revision"),AND($AE78=1,$M78="Needs Revision"),AND($AF78=1,$O78="Needs Revision"),AND($AG78=1,$Q78="Needs Revision"),AND($AH78=1,$S78="Needs Revision")),"Needs revision",IF($W78=1,"Complete",IF($Y78&lt;0,"Past due: documents outstanding",IF($Y78&lt;=14,"Urgent: due within 14 days","Documents outstanding"))))))))</f>
        <v/>
      </c>
      <c r="AA78" s="34" t="n"/>
      <c r="AB78" s="22" t="n"/>
      <c r="AC78" s="11">
        <f>IF($A78="","",IFERROR(INDEX(Lists!$B$5:$B$8,MATCH($C78,Lists!$A$5:$A$8,0)),0))</f>
        <v/>
      </c>
      <c r="AD78" s="11">
        <f>IF($A78="","",IFERROR(INDEX(Lists!$C$5:$C$8,MATCH($C78,Lists!$A$5:$A$8,0)),0))</f>
        <v/>
      </c>
      <c r="AE78" s="11">
        <f>IF($A78="","",IFERROR(INDEX(Lists!$D$5:$D$8,MATCH($C78,Lists!$A$5:$A$8,0)),0))</f>
        <v/>
      </c>
      <c r="AF78" s="11">
        <f>IF($A78="","",IFERROR(INDEX(Lists!$E$5:$E$8,MATCH($C78,Lists!$A$5:$A$8,0)),0))</f>
        <v/>
      </c>
      <c r="AG78" s="11">
        <f>IF($A78="","",IFERROR(INDEX(Lists!$F$5:$F$8,MATCH($C78,Lists!$A$5:$A$8,0)),0))</f>
        <v/>
      </c>
      <c r="AH78" s="11">
        <f>IF($A78="","",IFERROR(INDEX(Lists!$G$5:$G$8,MATCH($C78,Lists!$A$5:$A$8,0)),0))</f>
        <v/>
      </c>
    </row>
    <row r="79">
      <c r="A79" s="17" t="n"/>
      <c r="B79" s="17" t="n"/>
      <c r="C79" s="17" t="n"/>
      <c r="D79" s="17" t="n"/>
      <c r="E79" s="34" t="n"/>
      <c r="F79" s="34" t="n"/>
      <c r="G79" s="17" t="n"/>
      <c r="H79" s="17" t="n"/>
      <c r="I79" s="17" t="n"/>
      <c r="J79" s="34" t="n"/>
      <c r="K79" s="17" t="n"/>
      <c r="L79" s="34" t="n"/>
      <c r="M79" s="17" t="n"/>
      <c r="N79" s="34" t="n"/>
      <c r="O79" s="17" t="n"/>
      <c r="P79" s="34" t="n"/>
      <c r="Q79" s="17" t="n"/>
      <c r="R79" s="34" t="n"/>
      <c r="S79" s="17" t="n"/>
      <c r="T79" s="34" t="n"/>
      <c r="U79" s="11">
        <f>IF($A79="","",SUM($AC79:$AH79))</f>
        <v/>
      </c>
      <c r="V79" s="11">
        <f>IF($A79="","",$AC79*--OR($I79="Accepted",$I79="Waived")+$AD79*--OR($K79="Accepted",$K79="Waived")+$AE79*--OR($M79="Accepted",$M79="Waived")+$AF79*--OR($O79="Accepted",$O79="Waived")+$AG79*--OR($Q79="Accepted",$Q79="Waived")+$AH79*--OR($S79="Accepted",$S79="Waived"))</f>
        <v/>
      </c>
      <c r="W79" s="19">
        <f>IF($A79="","",IFERROR(IF($U79=0,0,$V79/$U79),0))</f>
        <v/>
      </c>
      <c r="X79" s="11">
        <f>IF($A79="","",$U79-$V79)</f>
        <v/>
      </c>
      <c r="Y79" s="20">
        <f>IF(OR($A79="",$F79=""),"",$F79-Dashboard!$B$2)</f>
        <v/>
      </c>
      <c r="Z79" s="21">
        <f>IF($A79="","",IF(OR($H79="Declined",$H79="Withdrawn"),"Closed",IF(OR($C79="",COUNTIF(Lists!$A$5:$A$8,$C79)=0),"Configuration issue",IF($F79="","Add target start date",IF(OR(AND($AC79=1,$I79="Needs Revision"),AND($AD79=1,$K79="Needs Revision"),AND($AE79=1,$M79="Needs Revision"),AND($AF79=1,$O79="Needs Revision"),AND($AG79=1,$Q79="Needs Revision"),AND($AH79=1,$S79="Needs Revision")),"Needs revision",IF($W79=1,"Complete",IF($Y79&lt;0,"Past due: documents outstanding",IF($Y79&lt;=14,"Urgent: due within 14 days","Documents outstanding"))))))))</f>
        <v/>
      </c>
      <c r="AA79" s="34" t="n"/>
      <c r="AB79" s="22" t="n"/>
      <c r="AC79" s="11">
        <f>IF($A79="","",IFERROR(INDEX(Lists!$B$5:$B$8,MATCH($C79,Lists!$A$5:$A$8,0)),0))</f>
        <v/>
      </c>
      <c r="AD79" s="11">
        <f>IF($A79="","",IFERROR(INDEX(Lists!$C$5:$C$8,MATCH($C79,Lists!$A$5:$A$8,0)),0))</f>
        <v/>
      </c>
      <c r="AE79" s="11">
        <f>IF($A79="","",IFERROR(INDEX(Lists!$D$5:$D$8,MATCH($C79,Lists!$A$5:$A$8,0)),0))</f>
        <v/>
      </c>
      <c r="AF79" s="11">
        <f>IF($A79="","",IFERROR(INDEX(Lists!$E$5:$E$8,MATCH($C79,Lists!$A$5:$A$8,0)),0))</f>
        <v/>
      </c>
      <c r="AG79" s="11">
        <f>IF($A79="","",IFERROR(INDEX(Lists!$F$5:$F$8,MATCH($C79,Lists!$A$5:$A$8,0)),0))</f>
        <v/>
      </c>
      <c r="AH79" s="11">
        <f>IF($A79="","",IFERROR(INDEX(Lists!$G$5:$G$8,MATCH($C79,Lists!$A$5:$A$8,0)),0))</f>
        <v/>
      </c>
    </row>
    <row r="80">
      <c r="A80" s="17" t="n"/>
      <c r="B80" s="17" t="n"/>
      <c r="C80" s="17" t="n"/>
      <c r="D80" s="17" t="n"/>
      <c r="E80" s="34" t="n"/>
      <c r="F80" s="34" t="n"/>
      <c r="G80" s="17" t="n"/>
      <c r="H80" s="17" t="n"/>
      <c r="I80" s="17" t="n"/>
      <c r="J80" s="34" t="n"/>
      <c r="K80" s="17" t="n"/>
      <c r="L80" s="34" t="n"/>
      <c r="M80" s="17" t="n"/>
      <c r="N80" s="34" t="n"/>
      <c r="O80" s="17" t="n"/>
      <c r="P80" s="34" t="n"/>
      <c r="Q80" s="17" t="n"/>
      <c r="R80" s="34" t="n"/>
      <c r="S80" s="17" t="n"/>
      <c r="T80" s="34" t="n"/>
      <c r="U80" s="11">
        <f>IF($A80="","",SUM($AC80:$AH80))</f>
        <v/>
      </c>
      <c r="V80" s="11">
        <f>IF($A80="","",$AC80*--OR($I80="Accepted",$I80="Waived")+$AD80*--OR($K80="Accepted",$K80="Waived")+$AE80*--OR($M80="Accepted",$M80="Waived")+$AF80*--OR($O80="Accepted",$O80="Waived")+$AG80*--OR($Q80="Accepted",$Q80="Waived")+$AH80*--OR($S80="Accepted",$S80="Waived"))</f>
        <v/>
      </c>
      <c r="W80" s="19">
        <f>IF($A80="","",IFERROR(IF($U80=0,0,$V80/$U80),0))</f>
        <v/>
      </c>
      <c r="X80" s="11">
        <f>IF($A80="","",$U80-$V80)</f>
        <v/>
      </c>
      <c r="Y80" s="20">
        <f>IF(OR($A80="",$F80=""),"",$F80-Dashboard!$B$2)</f>
        <v/>
      </c>
      <c r="Z80" s="21">
        <f>IF($A80="","",IF(OR($H80="Declined",$H80="Withdrawn"),"Closed",IF(OR($C80="",COUNTIF(Lists!$A$5:$A$8,$C80)=0),"Configuration issue",IF($F80="","Add target start date",IF(OR(AND($AC80=1,$I80="Needs Revision"),AND($AD80=1,$K80="Needs Revision"),AND($AE80=1,$M80="Needs Revision"),AND($AF80=1,$O80="Needs Revision"),AND($AG80=1,$Q80="Needs Revision"),AND($AH80=1,$S80="Needs Revision")),"Needs revision",IF($W80=1,"Complete",IF($Y80&lt;0,"Past due: documents outstanding",IF($Y80&lt;=14,"Urgent: due within 14 days","Documents outstanding"))))))))</f>
        <v/>
      </c>
      <c r="AA80" s="34" t="n"/>
      <c r="AB80" s="22" t="n"/>
      <c r="AC80" s="11">
        <f>IF($A80="","",IFERROR(INDEX(Lists!$B$5:$B$8,MATCH($C80,Lists!$A$5:$A$8,0)),0))</f>
        <v/>
      </c>
      <c r="AD80" s="11">
        <f>IF($A80="","",IFERROR(INDEX(Lists!$C$5:$C$8,MATCH($C80,Lists!$A$5:$A$8,0)),0))</f>
        <v/>
      </c>
      <c r="AE80" s="11">
        <f>IF($A80="","",IFERROR(INDEX(Lists!$D$5:$D$8,MATCH($C80,Lists!$A$5:$A$8,0)),0))</f>
        <v/>
      </c>
      <c r="AF80" s="11">
        <f>IF($A80="","",IFERROR(INDEX(Lists!$E$5:$E$8,MATCH($C80,Lists!$A$5:$A$8,0)),0))</f>
        <v/>
      </c>
      <c r="AG80" s="11">
        <f>IF($A80="","",IFERROR(INDEX(Lists!$F$5:$F$8,MATCH($C80,Lists!$A$5:$A$8,0)),0))</f>
        <v/>
      </c>
      <c r="AH80" s="11">
        <f>IF($A80="","",IFERROR(INDEX(Lists!$G$5:$G$8,MATCH($C80,Lists!$A$5:$A$8,0)),0))</f>
        <v/>
      </c>
    </row>
    <row r="81">
      <c r="A81" s="17" t="n"/>
      <c r="B81" s="17" t="n"/>
      <c r="C81" s="17" t="n"/>
      <c r="D81" s="17" t="n"/>
      <c r="E81" s="34" t="n"/>
      <c r="F81" s="34" t="n"/>
      <c r="G81" s="17" t="n"/>
      <c r="H81" s="17" t="n"/>
      <c r="I81" s="17" t="n"/>
      <c r="J81" s="34" t="n"/>
      <c r="K81" s="17" t="n"/>
      <c r="L81" s="34" t="n"/>
      <c r="M81" s="17" t="n"/>
      <c r="N81" s="34" t="n"/>
      <c r="O81" s="17" t="n"/>
      <c r="P81" s="34" t="n"/>
      <c r="Q81" s="17" t="n"/>
      <c r="R81" s="34" t="n"/>
      <c r="S81" s="17" t="n"/>
      <c r="T81" s="34" t="n"/>
      <c r="U81" s="11">
        <f>IF($A81="","",SUM($AC81:$AH81))</f>
        <v/>
      </c>
      <c r="V81" s="11">
        <f>IF($A81="","",$AC81*--OR($I81="Accepted",$I81="Waived")+$AD81*--OR($K81="Accepted",$K81="Waived")+$AE81*--OR($M81="Accepted",$M81="Waived")+$AF81*--OR($O81="Accepted",$O81="Waived")+$AG81*--OR($Q81="Accepted",$Q81="Waived")+$AH81*--OR($S81="Accepted",$S81="Waived"))</f>
        <v/>
      </c>
      <c r="W81" s="19">
        <f>IF($A81="","",IFERROR(IF($U81=0,0,$V81/$U81),0))</f>
        <v/>
      </c>
      <c r="X81" s="11">
        <f>IF($A81="","",$U81-$V81)</f>
        <v/>
      </c>
      <c r="Y81" s="20">
        <f>IF(OR($A81="",$F81=""),"",$F81-Dashboard!$B$2)</f>
        <v/>
      </c>
      <c r="Z81" s="21">
        <f>IF($A81="","",IF(OR($H81="Declined",$H81="Withdrawn"),"Closed",IF(OR($C81="",COUNTIF(Lists!$A$5:$A$8,$C81)=0),"Configuration issue",IF($F81="","Add target start date",IF(OR(AND($AC81=1,$I81="Needs Revision"),AND($AD81=1,$K81="Needs Revision"),AND($AE81=1,$M81="Needs Revision"),AND($AF81=1,$O81="Needs Revision"),AND($AG81=1,$Q81="Needs Revision"),AND($AH81=1,$S81="Needs Revision")),"Needs revision",IF($W81=1,"Complete",IF($Y81&lt;0,"Past due: documents outstanding",IF($Y81&lt;=14,"Urgent: due within 14 days","Documents outstanding"))))))))</f>
        <v/>
      </c>
      <c r="AA81" s="34" t="n"/>
      <c r="AB81" s="22" t="n"/>
      <c r="AC81" s="11">
        <f>IF($A81="","",IFERROR(INDEX(Lists!$B$5:$B$8,MATCH($C81,Lists!$A$5:$A$8,0)),0))</f>
        <v/>
      </c>
      <c r="AD81" s="11">
        <f>IF($A81="","",IFERROR(INDEX(Lists!$C$5:$C$8,MATCH($C81,Lists!$A$5:$A$8,0)),0))</f>
        <v/>
      </c>
      <c r="AE81" s="11">
        <f>IF($A81="","",IFERROR(INDEX(Lists!$D$5:$D$8,MATCH($C81,Lists!$A$5:$A$8,0)),0))</f>
        <v/>
      </c>
      <c r="AF81" s="11">
        <f>IF($A81="","",IFERROR(INDEX(Lists!$E$5:$E$8,MATCH($C81,Lists!$A$5:$A$8,0)),0))</f>
        <v/>
      </c>
      <c r="AG81" s="11">
        <f>IF($A81="","",IFERROR(INDEX(Lists!$F$5:$F$8,MATCH($C81,Lists!$A$5:$A$8,0)),0))</f>
        <v/>
      </c>
      <c r="AH81" s="11">
        <f>IF($A81="","",IFERROR(INDEX(Lists!$G$5:$G$8,MATCH($C81,Lists!$A$5:$A$8,0)),0))</f>
        <v/>
      </c>
    </row>
    <row r="82">
      <c r="A82" s="17" t="n"/>
      <c r="B82" s="17" t="n"/>
      <c r="C82" s="17" t="n"/>
      <c r="D82" s="17" t="n"/>
      <c r="E82" s="34" t="n"/>
      <c r="F82" s="34" t="n"/>
      <c r="G82" s="17" t="n"/>
      <c r="H82" s="17" t="n"/>
      <c r="I82" s="17" t="n"/>
      <c r="J82" s="34" t="n"/>
      <c r="K82" s="17" t="n"/>
      <c r="L82" s="34" t="n"/>
      <c r="M82" s="17" t="n"/>
      <c r="N82" s="34" t="n"/>
      <c r="O82" s="17" t="n"/>
      <c r="P82" s="34" t="n"/>
      <c r="Q82" s="17" t="n"/>
      <c r="R82" s="34" t="n"/>
      <c r="S82" s="17" t="n"/>
      <c r="T82" s="34" t="n"/>
      <c r="U82" s="11">
        <f>IF($A82="","",SUM($AC82:$AH82))</f>
        <v/>
      </c>
      <c r="V82" s="11">
        <f>IF($A82="","",$AC82*--OR($I82="Accepted",$I82="Waived")+$AD82*--OR($K82="Accepted",$K82="Waived")+$AE82*--OR($M82="Accepted",$M82="Waived")+$AF82*--OR($O82="Accepted",$O82="Waived")+$AG82*--OR($Q82="Accepted",$Q82="Waived")+$AH82*--OR($S82="Accepted",$S82="Waived"))</f>
        <v/>
      </c>
      <c r="W82" s="19">
        <f>IF($A82="","",IFERROR(IF($U82=0,0,$V82/$U82),0))</f>
        <v/>
      </c>
      <c r="X82" s="11">
        <f>IF($A82="","",$U82-$V82)</f>
        <v/>
      </c>
      <c r="Y82" s="20">
        <f>IF(OR($A82="",$F82=""),"",$F82-Dashboard!$B$2)</f>
        <v/>
      </c>
      <c r="Z82" s="21">
        <f>IF($A82="","",IF(OR($H82="Declined",$H82="Withdrawn"),"Closed",IF(OR($C82="",COUNTIF(Lists!$A$5:$A$8,$C82)=0),"Configuration issue",IF($F82="","Add target start date",IF(OR(AND($AC82=1,$I82="Needs Revision"),AND($AD82=1,$K82="Needs Revision"),AND($AE82=1,$M82="Needs Revision"),AND($AF82=1,$O82="Needs Revision"),AND($AG82=1,$Q82="Needs Revision"),AND($AH82=1,$S82="Needs Revision")),"Needs revision",IF($W82=1,"Complete",IF($Y82&lt;0,"Past due: documents outstanding",IF($Y82&lt;=14,"Urgent: due within 14 days","Documents outstanding"))))))))</f>
        <v/>
      </c>
      <c r="AA82" s="34" t="n"/>
      <c r="AB82" s="22" t="n"/>
      <c r="AC82" s="11">
        <f>IF($A82="","",IFERROR(INDEX(Lists!$B$5:$B$8,MATCH($C82,Lists!$A$5:$A$8,0)),0))</f>
        <v/>
      </c>
      <c r="AD82" s="11">
        <f>IF($A82="","",IFERROR(INDEX(Lists!$C$5:$C$8,MATCH($C82,Lists!$A$5:$A$8,0)),0))</f>
        <v/>
      </c>
      <c r="AE82" s="11">
        <f>IF($A82="","",IFERROR(INDEX(Lists!$D$5:$D$8,MATCH($C82,Lists!$A$5:$A$8,0)),0))</f>
        <v/>
      </c>
      <c r="AF82" s="11">
        <f>IF($A82="","",IFERROR(INDEX(Lists!$E$5:$E$8,MATCH($C82,Lists!$A$5:$A$8,0)),0))</f>
        <v/>
      </c>
      <c r="AG82" s="11">
        <f>IF($A82="","",IFERROR(INDEX(Lists!$F$5:$F$8,MATCH($C82,Lists!$A$5:$A$8,0)),0))</f>
        <v/>
      </c>
      <c r="AH82" s="11">
        <f>IF($A82="","",IFERROR(INDEX(Lists!$G$5:$G$8,MATCH($C82,Lists!$A$5:$A$8,0)),0))</f>
        <v/>
      </c>
    </row>
    <row r="83">
      <c r="A83" s="17" t="n"/>
      <c r="B83" s="17" t="n"/>
      <c r="C83" s="17" t="n"/>
      <c r="D83" s="17" t="n"/>
      <c r="E83" s="34" t="n"/>
      <c r="F83" s="34" t="n"/>
      <c r="G83" s="17" t="n"/>
      <c r="H83" s="17" t="n"/>
      <c r="I83" s="17" t="n"/>
      <c r="J83" s="34" t="n"/>
      <c r="K83" s="17" t="n"/>
      <c r="L83" s="34" t="n"/>
      <c r="M83" s="17" t="n"/>
      <c r="N83" s="34" t="n"/>
      <c r="O83" s="17" t="n"/>
      <c r="P83" s="34" t="n"/>
      <c r="Q83" s="17" t="n"/>
      <c r="R83" s="34" t="n"/>
      <c r="S83" s="17" t="n"/>
      <c r="T83" s="34" t="n"/>
      <c r="U83" s="11">
        <f>IF($A83="","",SUM($AC83:$AH83))</f>
        <v/>
      </c>
      <c r="V83" s="11">
        <f>IF($A83="","",$AC83*--OR($I83="Accepted",$I83="Waived")+$AD83*--OR($K83="Accepted",$K83="Waived")+$AE83*--OR($M83="Accepted",$M83="Waived")+$AF83*--OR($O83="Accepted",$O83="Waived")+$AG83*--OR($Q83="Accepted",$Q83="Waived")+$AH83*--OR($S83="Accepted",$S83="Waived"))</f>
        <v/>
      </c>
      <c r="W83" s="19">
        <f>IF($A83="","",IFERROR(IF($U83=0,0,$V83/$U83),0))</f>
        <v/>
      </c>
      <c r="X83" s="11">
        <f>IF($A83="","",$U83-$V83)</f>
        <v/>
      </c>
      <c r="Y83" s="20">
        <f>IF(OR($A83="",$F83=""),"",$F83-Dashboard!$B$2)</f>
        <v/>
      </c>
      <c r="Z83" s="21">
        <f>IF($A83="","",IF(OR($H83="Declined",$H83="Withdrawn"),"Closed",IF(OR($C83="",COUNTIF(Lists!$A$5:$A$8,$C83)=0),"Configuration issue",IF($F83="","Add target start date",IF(OR(AND($AC83=1,$I83="Needs Revision"),AND($AD83=1,$K83="Needs Revision"),AND($AE83=1,$M83="Needs Revision"),AND($AF83=1,$O83="Needs Revision"),AND($AG83=1,$Q83="Needs Revision"),AND($AH83=1,$S83="Needs Revision")),"Needs revision",IF($W83=1,"Complete",IF($Y83&lt;0,"Past due: documents outstanding",IF($Y83&lt;=14,"Urgent: due within 14 days","Documents outstanding"))))))))</f>
        <v/>
      </c>
      <c r="AA83" s="34" t="n"/>
      <c r="AB83" s="22" t="n"/>
      <c r="AC83" s="11">
        <f>IF($A83="","",IFERROR(INDEX(Lists!$B$5:$B$8,MATCH($C83,Lists!$A$5:$A$8,0)),0))</f>
        <v/>
      </c>
      <c r="AD83" s="11">
        <f>IF($A83="","",IFERROR(INDEX(Lists!$C$5:$C$8,MATCH($C83,Lists!$A$5:$A$8,0)),0))</f>
        <v/>
      </c>
      <c r="AE83" s="11">
        <f>IF($A83="","",IFERROR(INDEX(Lists!$D$5:$D$8,MATCH($C83,Lists!$A$5:$A$8,0)),0))</f>
        <v/>
      </c>
      <c r="AF83" s="11">
        <f>IF($A83="","",IFERROR(INDEX(Lists!$E$5:$E$8,MATCH($C83,Lists!$A$5:$A$8,0)),0))</f>
        <v/>
      </c>
      <c r="AG83" s="11">
        <f>IF($A83="","",IFERROR(INDEX(Lists!$F$5:$F$8,MATCH($C83,Lists!$A$5:$A$8,0)),0))</f>
        <v/>
      </c>
      <c r="AH83" s="11">
        <f>IF($A83="","",IFERROR(INDEX(Lists!$G$5:$G$8,MATCH($C83,Lists!$A$5:$A$8,0)),0))</f>
        <v/>
      </c>
    </row>
    <row r="84">
      <c r="A84" s="17" t="n"/>
      <c r="B84" s="17" t="n"/>
      <c r="C84" s="17" t="n"/>
      <c r="D84" s="17" t="n"/>
      <c r="E84" s="34" t="n"/>
      <c r="F84" s="34" t="n"/>
      <c r="G84" s="17" t="n"/>
      <c r="H84" s="17" t="n"/>
      <c r="I84" s="17" t="n"/>
      <c r="J84" s="34" t="n"/>
      <c r="K84" s="17" t="n"/>
      <c r="L84" s="34" t="n"/>
      <c r="M84" s="17" t="n"/>
      <c r="N84" s="34" t="n"/>
      <c r="O84" s="17" t="n"/>
      <c r="P84" s="34" t="n"/>
      <c r="Q84" s="17" t="n"/>
      <c r="R84" s="34" t="n"/>
      <c r="S84" s="17" t="n"/>
      <c r="T84" s="34" t="n"/>
      <c r="U84" s="11">
        <f>IF($A84="","",SUM($AC84:$AH84))</f>
        <v/>
      </c>
      <c r="V84" s="11">
        <f>IF($A84="","",$AC84*--OR($I84="Accepted",$I84="Waived")+$AD84*--OR($K84="Accepted",$K84="Waived")+$AE84*--OR($M84="Accepted",$M84="Waived")+$AF84*--OR($O84="Accepted",$O84="Waived")+$AG84*--OR($Q84="Accepted",$Q84="Waived")+$AH84*--OR($S84="Accepted",$S84="Waived"))</f>
        <v/>
      </c>
      <c r="W84" s="19">
        <f>IF($A84="","",IFERROR(IF($U84=0,0,$V84/$U84),0))</f>
        <v/>
      </c>
      <c r="X84" s="11">
        <f>IF($A84="","",$U84-$V84)</f>
        <v/>
      </c>
      <c r="Y84" s="20">
        <f>IF(OR($A84="",$F84=""),"",$F84-Dashboard!$B$2)</f>
        <v/>
      </c>
      <c r="Z84" s="21">
        <f>IF($A84="","",IF(OR($H84="Declined",$H84="Withdrawn"),"Closed",IF(OR($C84="",COUNTIF(Lists!$A$5:$A$8,$C84)=0),"Configuration issue",IF($F84="","Add target start date",IF(OR(AND($AC84=1,$I84="Needs Revision"),AND($AD84=1,$K84="Needs Revision"),AND($AE84=1,$M84="Needs Revision"),AND($AF84=1,$O84="Needs Revision"),AND($AG84=1,$Q84="Needs Revision"),AND($AH84=1,$S84="Needs Revision")),"Needs revision",IF($W84=1,"Complete",IF($Y84&lt;0,"Past due: documents outstanding",IF($Y84&lt;=14,"Urgent: due within 14 days","Documents outstanding"))))))))</f>
        <v/>
      </c>
      <c r="AA84" s="34" t="n"/>
      <c r="AB84" s="22" t="n"/>
      <c r="AC84" s="11">
        <f>IF($A84="","",IFERROR(INDEX(Lists!$B$5:$B$8,MATCH($C84,Lists!$A$5:$A$8,0)),0))</f>
        <v/>
      </c>
      <c r="AD84" s="11">
        <f>IF($A84="","",IFERROR(INDEX(Lists!$C$5:$C$8,MATCH($C84,Lists!$A$5:$A$8,0)),0))</f>
        <v/>
      </c>
      <c r="AE84" s="11">
        <f>IF($A84="","",IFERROR(INDEX(Lists!$D$5:$D$8,MATCH($C84,Lists!$A$5:$A$8,0)),0))</f>
        <v/>
      </c>
      <c r="AF84" s="11">
        <f>IF($A84="","",IFERROR(INDEX(Lists!$E$5:$E$8,MATCH($C84,Lists!$A$5:$A$8,0)),0))</f>
        <v/>
      </c>
      <c r="AG84" s="11">
        <f>IF($A84="","",IFERROR(INDEX(Lists!$F$5:$F$8,MATCH($C84,Lists!$A$5:$A$8,0)),0))</f>
        <v/>
      </c>
      <c r="AH84" s="11">
        <f>IF($A84="","",IFERROR(INDEX(Lists!$G$5:$G$8,MATCH($C84,Lists!$A$5:$A$8,0)),0))</f>
        <v/>
      </c>
    </row>
    <row r="85">
      <c r="A85" s="17" t="n"/>
      <c r="B85" s="17" t="n"/>
      <c r="C85" s="17" t="n"/>
      <c r="D85" s="17" t="n"/>
      <c r="E85" s="34" t="n"/>
      <c r="F85" s="34" t="n"/>
      <c r="G85" s="17" t="n"/>
      <c r="H85" s="17" t="n"/>
      <c r="I85" s="17" t="n"/>
      <c r="J85" s="34" t="n"/>
      <c r="K85" s="17" t="n"/>
      <c r="L85" s="34" t="n"/>
      <c r="M85" s="17" t="n"/>
      <c r="N85" s="34" t="n"/>
      <c r="O85" s="17" t="n"/>
      <c r="P85" s="34" t="n"/>
      <c r="Q85" s="17" t="n"/>
      <c r="R85" s="34" t="n"/>
      <c r="S85" s="17" t="n"/>
      <c r="T85" s="34" t="n"/>
      <c r="U85" s="11">
        <f>IF($A85="","",SUM($AC85:$AH85))</f>
        <v/>
      </c>
      <c r="V85" s="11">
        <f>IF($A85="","",$AC85*--OR($I85="Accepted",$I85="Waived")+$AD85*--OR($K85="Accepted",$K85="Waived")+$AE85*--OR($M85="Accepted",$M85="Waived")+$AF85*--OR($O85="Accepted",$O85="Waived")+$AG85*--OR($Q85="Accepted",$Q85="Waived")+$AH85*--OR($S85="Accepted",$S85="Waived"))</f>
        <v/>
      </c>
      <c r="W85" s="19">
        <f>IF($A85="","",IFERROR(IF($U85=0,0,$V85/$U85),0))</f>
        <v/>
      </c>
      <c r="X85" s="11">
        <f>IF($A85="","",$U85-$V85)</f>
        <v/>
      </c>
      <c r="Y85" s="20">
        <f>IF(OR($A85="",$F85=""),"",$F85-Dashboard!$B$2)</f>
        <v/>
      </c>
      <c r="Z85" s="21">
        <f>IF($A85="","",IF(OR($H85="Declined",$H85="Withdrawn"),"Closed",IF(OR($C85="",COUNTIF(Lists!$A$5:$A$8,$C85)=0),"Configuration issue",IF($F85="","Add target start date",IF(OR(AND($AC85=1,$I85="Needs Revision"),AND($AD85=1,$K85="Needs Revision"),AND($AE85=1,$M85="Needs Revision"),AND($AF85=1,$O85="Needs Revision"),AND($AG85=1,$Q85="Needs Revision"),AND($AH85=1,$S85="Needs Revision")),"Needs revision",IF($W85=1,"Complete",IF($Y85&lt;0,"Past due: documents outstanding",IF($Y85&lt;=14,"Urgent: due within 14 days","Documents outstanding"))))))))</f>
        <v/>
      </c>
      <c r="AA85" s="34" t="n"/>
      <c r="AB85" s="22" t="n"/>
      <c r="AC85" s="11">
        <f>IF($A85="","",IFERROR(INDEX(Lists!$B$5:$B$8,MATCH($C85,Lists!$A$5:$A$8,0)),0))</f>
        <v/>
      </c>
      <c r="AD85" s="11">
        <f>IF($A85="","",IFERROR(INDEX(Lists!$C$5:$C$8,MATCH($C85,Lists!$A$5:$A$8,0)),0))</f>
        <v/>
      </c>
      <c r="AE85" s="11">
        <f>IF($A85="","",IFERROR(INDEX(Lists!$D$5:$D$8,MATCH($C85,Lists!$A$5:$A$8,0)),0))</f>
        <v/>
      </c>
      <c r="AF85" s="11">
        <f>IF($A85="","",IFERROR(INDEX(Lists!$E$5:$E$8,MATCH($C85,Lists!$A$5:$A$8,0)),0))</f>
        <v/>
      </c>
      <c r="AG85" s="11">
        <f>IF($A85="","",IFERROR(INDEX(Lists!$F$5:$F$8,MATCH($C85,Lists!$A$5:$A$8,0)),0))</f>
        <v/>
      </c>
      <c r="AH85" s="11">
        <f>IF($A85="","",IFERROR(INDEX(Lists!$G$5:$G$8,MATCH($C85,Lists!$A$5:$A$8,0)),0))</f>
        <v/>
      </c>
    </row>
    <row r="86">
      <c r="A86" s="17" t="n"/>
      <c r="B86" s="17" t="n"/>
      <c r="C86" s="17" t="n"/>
      <c r="D86" s="17" t="n"/>
      <c r="E86" s="34" t="n"/>
      <c r="F86" s="34" t="n"/>
      <c r="G86" s="17" t="n"/>
      <c r="H86" s="17" t="n"/>
      <c r="I86" s="17" t="n"/>
      <c r="J86" s="34" t="n"/>
      <c r="K86" s="17" t="n"/>
      <c r="L86" s="34" t="n"/>
      <c r="M86" s="17" t="n"/>
      <c r="N86" s="34" t="n"/>
      <c r="O86" s="17" t="n"/>
      <c r="P86" s="34" t="n"/>
      <c r="Q86" s="17" t="n"/>
      <c r="R86" s="34" t="n"/>
      <c r="S86" s="17" t="n"/>
      <c r="T86" s="34" t="n"/>
      <c r="U86" s="11">
        <f>IF($A86="","",SUM($AC86:$AH86))</f>
        <v/>
      </c>
      <c r="V86" s="11">
        <f>IF($A86="","",$AC86*--OR($I86="Accepted",$I86="Waived")+$AD86*--OR($K86="Accepted",$K86="Waived")+$AE86*--OR($M86="Accepted",$M86="Waived")+$AF86*--OR($O86="Accepted",$O86="Waived")+$AG86*--OR($Q86="Accepted",$Q86="Waived")+$AH86*--OR($S86="Accepted",$S86="Waived"))</f>
        <v/>
      </c>
      <c r="W86" s="19">
        <f>IF($A86="","",IFERROR(IF($U86=0,0,$V86/$U86),0))</f>
        <v/>
      </c>
      <c r="X86" s="11">
        <f>IF($A86="","",$U86-$V86)</f>
        <v/>
      </c>
      <c r="Y86" s="20">
        <f>IF(OR($A86="",$F86=""),"",$F86-Dashboard!$B$2)</f>
        <v/>
      </c>
      <c r="Z86" s="21">
        <f>IF($A86="","",IF(OR($H86="Declined",$H86="Withdrawn"),"Closed",IF(OR($C86="",COUNTIF(Lists!$A$5:$A$8,$C86)=0),"Configuration issue",IF($F86="","Add target start date",IF(OR(AND($AC86=1,$I86="Needs Revision"),AND($AD86=1,$K86="Needs Revision"),AND($AE86=1,$M86="Needs Revision"),AND($AF86=1,$O86="Needs Revision"),AND($AG86=1,$Q86="Needs Revision"),AND($AH86=1,$S86="Needs Revision")),"Needs revision",IF($W86=1,"Complete",IF($Y86&lt;0,"Past due: documents outstanding",IF($Y86&lt;=14,"Urgent: due within 14 days","Documents outstanding"))))))))</f>
        <v/>
      </c>
      <c r="AA86" s="34" t="n"/>
      <c r="AB86" s="22" t="n"/>
      <c r="AC86" s="11">
        <f>IF($A86="","",IFERROR(INDEX(Lists!$B$5:$B$8,MATCH($C86,Lists!$A$5:$A$8,0)),0))</f>
        <v/>
      </c>
      <c r="AD86" s="11">
        <f>IF($A86="","",IFERROR(INDEX(Lists!$C$5:$C$8,MATCH($C86,Lists!$A$5:$A$8,0)),0))</f>
        <v/>
      </c>
      <c r="AE86" s="11">
        <f>IF($A86="","",IFERROR(INDEX(Lists!$D$5:$D$8,MATCH($C86,Lists!$A$5:$A$8,0)),0))</f>
        <v/>
      </c>
      <c r="AF86" s="11">
        <f>IF($A86="","",IFERROR(INDEX(Lists!$E$5:$E$8,MATCH($C86,Lists!$A$5:$A$8,0)),0))</f>
        <v/>
      </c>
      <c r="AG86" s="11">
        <f>IF($A86="","",IFERROR(INDEX(Lists!$F$5:$F$8,MATCH($C86,Lists!$A$5:$A$8,0)),0))</f>
        <v/>
      </c>
      <c r="AH86" s="11">
        <f>IF($A86="","",IFERROR(INDEX(Lists!$G$5:$G$8,MATCH($C86,Lists!$A$5:$A$8,0)),0))</f>
        <v/>
      </c>
    </row>
    <row r="87">
      <c r="A87" s="17" t="n"/>
      <c r="B87" s="17" t="n"/>
      <c r="C87" s="17" t="n"/>
      <c r="D87" s="17" t="n"/>
      <c r="E87" s="34" t="n"/>
      <c r="F87" s="34" t="n"/>
      <c r="G87" s="17" t="n"/>
      <c r="H87" s="17" t="n"/>
      <c r="I87" s="17" t="n"/>
      <c r="J87" s="34" t="n"/>
      <c r="K87" s="17" t="n"/>
      <c r="L87" s="34" t="n"/>
      <c r="M87" s="17" t="n"/>
      <c r="N87" s="34" t="n"/>
      <c r="O87" s="17" t="n"/>
      <c r="P87" s="34" t="n"/>
      <c r="Q87" s="17" t="n"/>
      <c r="R87" s="34" t="n"/>
      <c r="S87" s="17" t="n"/>
      <c r="T87" s="34" t="n"/>
      <c r="U87" s="11">
        <f>IF($A87="","",SUM($AC87:$AH87))</f>
        <v/>
      </c>
      <c r="V87" s="11">
        <f>IF($A87="","",$AC87*--OR($I87="Accepted",$I87="Waived")+$AD87*--OR($K87="Accepted",$K87="Waived")+$AE87*--OR($M87="Accepted",$M87="Waived")+$AF87*--OR($O87="Accepted",$O87="Waived")+$AG87*--OR($Q87="Accepted",$Q87="Waived")+$AH87*--OR($S87="Accepted",$S87="Waived"))</f>
        <v/>
      </c>
      <c r="W87" s="19">
        <f>IF($A87="","",IFERROR(IF($U87=0,0,$V87/$U87),0))</f>
        <v/>
      </c>
      <c r="X87" s="11">
        <f>IF($A87="","",$U87-$V87)</f>
        <v/>
      </c>
      <c r="Y87" s="20">
        <f>IF(OR($A87="",$F87=""),"",$F87-Dashboard!$B$2)</f>
        <v/>
      </c>
      <c r="Z87" s="21">
        <f>IF($A87="","",IF(OR($H87="Declined",$H87="Withdrawn"),"Closed",IF(OR($C87="",COUNTIF(Lists!$A$5:$A$8,$C87)=0),"Configuration issue",IF($F87="","Add target start date",IF(OR(AND($AC87=1,$I87="Needs Revision"),AND($AD87=1,$K87="Needs Revision"),AND($AE87=1,$M87="Needs Revision"),AND($AF87=1,$O87="Needs Revision"),AND($AG87=1,$Q87="Needs Revision"),AND($AH87=1,$S87="Needs Revision")),"Needs revision",IF($W87=1,"Complete",IF($Y87&lt;0,"Past due: documents outstanding",IF($Y87&lt;=14,"Urgent: due within 14 days","Documents outstanding"))))))))</f>
        <v/>
      </c>
      <c r="AA87" s="34" t="n"/>
      <c r="AB87" s="22" t="n"/>
      <c r="AC87" s="11">
        <f>IF($A87="","",IFERROR(INDEX(Lists!$B$5:$B$8,MATCH($C87,Lists!$A$5:$A$8,0)),0))</f>
        <v/>
      </c>
      <c r="AD87" s="11">
        <f>IF($A87="","",IFERROR(INDEX(Lists!$C$5:$C$8,MATCH($C87,Lists!$A$5:$A$8,0)),0))</f>
        <v/>
      </c>
      <c r="AE87" s="11">
        <f>IF($A87="","",IFERROR(INDEX(Lists!$D$5:$D$8,MATCH($C87,Lists!$A$5:$A$8,0)),0))</f>
        <v/>
      </c>
      <c r="AF87" s="11">
        <f>IF($A87="","",IFERROR(INDEX(Lists!$E$5:$E$8,MATCH($C87,Lists!$A$5:$A$8,0)),0))</f>
        <v/>
      </c>
      <c r="AG87" s="11">
        <f>IF($A87="","",IFERROR(INDEX(Lists!$F$5:$F$8,MATCH($C87,Lists!$A$5:$A$8,0)),0))</f>
        <v/>
      </c>
      <c r="AH87" s="11">
        <f>IF($A87="","",IFERROR(INDEX(Lists!$G$5:$G$8,MATCH($C87,Lists!$A$5:$A$8,0)),0))</f>
        <v/>
      </c>
    </row>
    <row r="88">
      <c r="A88" s="17" t="n"/>
      <c r="B88" s="17" t="n"/>
      <c r="C88" s="17" t="n"/>
      <c r="D88" s="17" t="n"/>
      <c r="E88" s="34" t="n"/>
      <c r="F88" s="34" t="n"/>
      <c r="G88" s="17" t="n"/>
      <c r="H88" s="17" t="n"/>
      <c r="I88" s="17" t="n"/>
      <c r="J88" s="34" t="n"/>
      <c r="K88" s="17" t="n"/>
      <c r="L88" s="34" t="n"/>
      <c r="M88" s="17" t="n"/>
      <c r="N88" s="34" t="n"/>
      <c r="O88" s="17" t="n"/>
      <c r="P88" s="34" t="n"/>
      <c r="Q88" s="17" t="n"/>
      <c r="R88" s="34" t="n"/>
      <c r="S88" s="17" t="n"/>
      <c r="T88" s="34" t="n"/>
      <c r="U88" s="11">
        <f>IF($A88="","",SUM($AC88:$AH88))</f>
        <v/>
      </c>
      <c r="V88" s="11">
        <f>IF($A88="","",$AC88*--OR($I88="Accepted",$I88="Waived")+$AD88*--OR($K88="Accepted",$K88="Waived")+$AE88*--OR($M88="Accepted",$M88="Waived")+$AF88*--OR($O88="Accepted",$O88="Waived")+$AG88*--OR($Q88="Accepted",$Q88="Waived")+$AH88*--OR($S88="Accepted",$S88="Waived"))</f>
        <v/>
      </c>
      <c r="W88" s="19">
        <f>IF($A88="","",IFERROR(IF($U88=0,0,$V88/$U88),0))</f>
        <v/>
      </c>
      <c r="X88" s="11">
        <f>IF($A88="","",$U88-$V88)</f>
        <v/>
      </c>
      <c r="Y88" s="20">
        <f>IF(OR($A88="",$F88=""),"",$F88-Dashboard!$B$2)</f>
        <v/>
      </c>
      <c r="Z88" s="21">
        <f>IF($A88="","",IF(OR($H88="Declined",$H88="Withdrawn"),"Closed",IF(OR($C88="",COUNTIF(Lists!$A$5:$A$8,$C88)=0),"Configuration issue",IF($F88="","Add target start date",IF(OR(AND($AC88=1,$I88="Needs Revision"),AND($AD88=1,$K88="Needs Revision"),AND($AE88=1,$M88="Needs Revision"),AND($AF88=1,$O88="Needs Revision"),AND($AG88=1,$Q88="Needs Revision"),AND($AH88=1,$S88="Needs Revision")),"Needs revision",IF($W88=1,"Complete",IF($Y88&lt;0,"Past due: documents outstanding",IF($Y88&lt;=14,"Urgent: due within 14 days","Documents outstanding"))))))))</f>
        <v/>
      </c>
      <c r="AA88" s="34" t="n"/>
      <c r="AB88" s="22" t="n"/>
      <c r="AC88" s="11">
        <f>IF($A88="","",IFERROR(INDEX(Lists!$B$5:$B$8,MATCH($C88,Lists!$A$5:$A$8,0)),0))</f>
        <v/>
      </c>
      <c r="AD88" s="11">
        <f>IF($A88="","",IFERROR(INDEX(Lists!$C$5:$C$8,MATCH($C88,Lists!$A$5:$A$8,0)),0))</f>
        <v/>
      </c>
      <c r="AE88" s="11">
        <f>IF($A88="","",IFERROR(INDEX(Lists!$D$5:$D$8,MATCH($C88,Lists!$A$5:$A$8,0)),0))</f>
        <v/>
      </c>
      <c r="AF88" s="11">
        <f>IF($A88="","",IFERROR(INDEX(Lists!$E$5:$E$8,MATCH($C88,Lists!$A$5:$A$8,0)),0))</f>
        <v/>
      </c>
      <c r="AG88" s="11">
        <f>IF($A88="","",IFERROR(INDEX(Lists!$F$5:$F$8,MATCH($C88,Lists!$A$5:$A$8,0)),0))</f>
        <v/>
      </c>
      <c r="AH88" s="11">
        <f>IF($A88="","",IFERROR(INDEX(Lists!$G$5:$G$8,MATCH($C88,Lists!$A$5:$A$8,0)),0))</f>
        <v/>
      </c>
    </row>
    <row r="89">
      <c r="A89" s="17" t="n"/>
      <c r="B89" s="17" t="n"/>
      <c r="C89" s="17" t="n"/>
      <c r="D89" s="17" t="n"/>
      <c r="E89" s="34" t="n"/>
      <c r="F89" s="34" t="n"/>
      <c r="G89" s="17" t="n"/>
      <c r="H89" s="17" t="n"/>
      <c r="I89" s="17" t="n"/>
      <c r="J89" s="34" t="n"/>
      <c r="K89" s="17" t="n"/>
      <c r="L89" s="34" t="n"/>
      <c r="M89" s="17" t="n"/>
      <c r="N89" s="34" t="n"/>
      <c r="O89" s="17" t="n"/>
      <c r="P89" s="34" t="n"/>
      <c r="Q89" s="17" t="n"/>
      <c r="R89" s="34" t="n"/>
      <c r="S89" s="17" t="n"/>
      <c r="T89" s="34" t="n"/>
      <c r="U89" s="11">
        <f>IF($A89="","",SUM($AC89:$AH89))</f>
        <v/>
      </c>
      <c r="V89" s="11">
        <f>IF($A89="","",$AC89*--OR($I89="Accepted",$I89="Waived")+$AD89*--OR($K89="Accepted",$K89="Waived")+$AE89*--OR($M89="Accepted",$M89="Waived")+$AF89*--OR($O89="Accepted",$O89="Waived")+$AG89*--OR($Q89="Accepted",$Q89="Waived")+$AH89*--OR($S89="Accepted",$S89="Waived"))</f>
        <v/>
      </c>
      <c r="W89" s="19">
        <f>IF($A89="","",IFERROR(IF($U89=0,0,$V89/$U89),0))</f>
        <v/>
      </c>
      <c r="X89" s="11">
        <f>IF($A89="","",$U89-$V89)</f>
        <v/>
      </c>
      <c r="Y89" s="20">
        <f>IF(OR($A89="",$F89=""),"",$F89-Dashboard!$B$2)</f>
        <v/>
      </c>
      <c r="Z89" s="21">
        <f>IF($A89="","",IF(OR($H89="Declined",$H89="Withdrawn"),"Closed",IF(OR($C89="",COUNTIF(Lists!$A$5:$A$8,$C89)=0),"Configuration issue",IF($F89="","Add target start date",IF(OR(AND($AC89=1,$I89="Needs Revision"),AND($AD89=1,$K89="Needs Revision"),AND($AE89=1,$M89="Needs Revision"),AND($AF89=1,$O89="Needs Revision"),AND($AG89=1,$Q89="Needs Revision"),AND($AH89=1,$S89="Needs Revision")),"Needs revision",IF($W89=1,"Complete",IF($Y89&lt;0,"Past due: documents outstanding",IF($Y89&lt;=14,"Urgent: due within 14 days","Documents outstanding"))))))))</f>
        <v/>
      </c>
      <c r="AA89" s="34" t="n"/>
      <c r="AB89" s="22" t="n"/>
      <c r="AC89" s="11">
        <f>IF($A89="","",IFERROR(INDEX(Lists!$B$5:$B$8,MATCH($C89,Lists!$A$5:$A$8,0)),0))</f>
        <v/>
      </c>
      <c r="AD89" s="11">
        <f>IF($A89="","",IFERROR(INDEX(Lists!$C$5:$C$8,MATCH($C89,Lists!$A$5:$A$8,0)),0))</f>
        <v/>
      </c>
      <c r="AE89" s="11">
        <f>IF($A89="","",IFERROR(INDEX(Lists!$D$5:$D$8,MATCH($C89,Lists!$A$5:$A$8,0)),0))</f>
        <v/>
      </c>
      <c r="AF89" s="11">
        <f>IF($A89="","",IFERROR(INDEX(Lists!$E$5:$E$8,MATCH($C89,Lists!$A$5:$A$8,0)),0))</f>
        <v/>
      </c>
      <c r="AG89" s="11">
        <f>IF($A89="","",IFERROR(INDEX(Lists!$F$5:$F$8,MATCH($C89,Lists!$A$5:$A$8,0)),0))</f>
        <v/>
      </c>
      <c r="AH89" s="11">
        <f>IF($A89="","",IFERROR(INDEX(Lists!$G$5:$G$8,MATCH($C89,Lists!$A$5:$A$8,0)),0))</f>
        <v/>
      </c>
    </row>
    <row r="90">
      <c r="A90" s="17" t="n"/>
      <c r="B90" s="17" t="n"/>
      <c r="C90" s="17" t="n"/>
      <c r="D90" s="17" t="n"/>
      <c r="E90" s="34" t="n"/>
      <c r="F90" s="34" t="n"/>
      <c r="G90" s="17" t="n"/>
      <c r="H90" s="17" t="n"/>
      <c r="I90" s="17" t="n"/>
      <c r="J90" s="34" t="n"/>
      <c r="K90" s="17" t="n"/>
      <c r="L90" s="34" t="n"/>
      <c r="M90" s="17" t="n"/>
      <c r="N90" s="34" t="n"/>
      <c r="O90" s="17" t="n"/>
      <c r="P90" s="34" t="n"/>
      <c r="Q90" s="17" t="n"/>
      <c r="R90" s="34" t="n"/>
      <c r="S90" s="17" t="n"/>
      <c r="T90" s="34" t="n"/>
      <c r="U90" s="11">
        <f>IF($A90="","",SUM($AC90:$AH90))</f>
        <v/>
      </c>
      <c r="V90" s="11">
        <f>IF($A90="","",$AC90*--OR($I90="Accepted",$I90="Waived")+$AD90*--OR($K90="Accepted",$K90="Waived")+$AE90*--OR($M90="Accepted",$M90="Waived")+$AF90*--OR($O90="Accepted",$O90="Waived")+$AG90*--OR($Q90="Accepted",$Q90="Waived")+$AH90*--OR($S90="Accepted",$S90="Waived"))</f>
        <v/>
      </c>
      <c r="W90" s="19">
        <f>IF($A90="","",IFERROR(IF($U90=0,0,$V90/$U90),0))</f>
        <v/>
      </c>
      <c r="X90" s="11">
        <f>IF($A90="","",$U90-$V90)</f>
        <v/>
      </c>
      <c r="Y90" s="20">
        <f>IF(OR($A90="",$F90=""),"",$F90-Dashboard!$B$2)</f>
        <v/>
      </c>
      <c r="Z90" s="21">
        <f>IF($A90="","",IF(OR($H90="Declined",$H90="Withdrawn"),"Closed",IF(OR($C90="",COUNTIF(Lists!$A$5:$A$8,$C90)=0),"Configuration issue",IF($F90="","Add target start date",IF(OR(AND($AC90=1,$I90="Needs Revision"),AND($AD90=1,$K90="Needs Revision"),AND($AE90=1,$M90="Needs Revision"),AND($AF90=1,$O90="Needs Revision"),AND($AG90=1,$Q90="Needs Revision"),AND($AH90=1,$S90="Needs Revision")),"Needs revision",IF($W90=1,"Complete",IF($Y90&lt;0,"Past due: documents outstanding",IF($Y90&lt;=14,"Urgent: due within 14 days","Documents outstanding"))))))))</f>
        <v/>
      </c>
      <c r="AA90" s="34" t="n"/>
      <c r="AB90" s="22" t="n"/>
      <c r="AC90" s="11">
        <f>IF($A90="","",IFERROR(INDEX(Lists!$B$5:$B$8,MATCH($C90,Lists!$A$5:$A$8,0)),0))</f>
        <v/>
      </c>
      <c r="AD90" s="11">
        <f>IF($A90="","",IFERROR(INDEX(Lists!$C$5:$C$8,MATCH($C90,Lists!$A$5:$A$8,0)),0))</f>
        <v/>
      </c>
      <c r="AE90" s="11">
        <f>IF($A90="","",IFERROR(INDEX(Lists!$D$5:$D$8,MATCH($C90,Lists!$A$5:$A$8,0)),0))</f>
        <v/>
      </c>
      <c r="AF90" s="11">
        <f>IF($A90="","",IFERROR(INDEX(Lists!$E$5:$E$8,MATCH($C90,Lists!$A$5:$A$8,0)),0))</f>
        <v/>
      </c>
      <c r="AG90" s="11">
        <f>IF($A90="","",IFERROR(INDEX(Lists!$F$5:$F$8,MATCH($C90,Lists!$A$5:$A$8,0)),0))</f>
        <v/>
      </c>
      <c r="AH90" s="11">
        <f>IF($A90="","",IFERROR(INDEX(Lists!$G$5:$G$8,MATCH($C90,Lists!$A$5:$A$8,0)),0))</f>
        <v/>
      </c>
    </row>
    <row r="91">
      <c r="A91" s="17" t="n"/>
      <c r="B91" s="17" t="n"/>
      <c r="C91" s="17" t="n"/>
      <c r="D91" s="17" t="n"/>
      <c r="E91" s="34" t="n"/>
      <c r="F91" s="34" t="n"/>
      <c r="G91" s="17" t="n"/>
      <c r="H91" s="17" t="n"/>
      <c r="I91" s="17" t="n"/>
      <c r="J91" s="34" t="n"/>
      <c r="K91" s="17" t="n"/>
      <c r="L91" s="34" t="n"/>
      <c r="M91" s="17" t="n"/>
      <c r="N91" s="34" t="n"/>
      <c r="O91" s="17" t="n"/>
      <c r="P91" s="34" t="n"/>
      <c r="Q91" s="17" t="n"/>
      <c r="R91" s="34" t="n"/>
      <c r="S91" s="17" t="n"/>
      <c r="T91" s="34" t="n"/>
      <c r="U91" s="11">
        <f>IF($A91="","",SUM($AC91:$AH91))</f>
        <v/>
      </c>
      <c r="V91" s="11">
        <f>IF($A91="","",$AC91*--OR($I91="Accepted",$I91="Waived")+$AD91*--OR($K91="Accepted",$K91="Waived")+$AE91*--OR($M91="Accepted",$M91="Waived")+$AF91*--OR($O91="Accepted",$O91="Waived")+$AG91*--OR($Q91="Accepted",$Q91="Waived")+$AH91*--OR($S91="Accepted",$S91="Waived"))</f>
        <v/>
      </c>
      <c r="W91" s="19">
        <f>IF($A91="","",IFERROR(IF($U91=0,0,$V91/$U91),0))</f>
        <v/>
      </c>
      <c r="X91" s="11">
        <f>IF($A91="","",$U91-$V91)</f>
        <v/>
      </c>
      <c r="Y91" s="20">
        <f>IF(OR($A91="",$F91=""),"",$F91-Dashboard!$B$2)</f>
        <v/>
      </c>
      <c r="Z91" s="21">
        <f>IF($A91="","",IF(OR($H91="Declined",$H91="Withdrawn"),"Closed",IF(OR($C91="",COUNTIF(Lists!$A$5:$A$8,$C91)=0),"Configuration issue",IF($F91="","Add target start date",IF(OR(AND($AC91=1,$I91="Needs Revision"),AND($AD91=1,$K91="Needs Revision"),AND($AE91=1,$M91="Needs Revision"),AND($AF91=1,$O91="Needs Revision"),AND($AG91=1,$Q91="Needs Revision"),AND($AH91=1,$S91="Needs Revision")),"Needs revision",IF($W91=1,"Complete",IF($Y91&lt;0,"Past due: documents outstanding",IF($Y91&lt;=14,"Urgent: due within 14 days","Documents outstanding"))))))))</f>
        <v/>
      </c>
      <c r="AA91" s="34" t="n"/>
      <c r="AB91" s="22" t="n"/>
      <c r="AC91" s="11">
        <f>IF($A91="","",IFERROR(INDEX(Lists!$B$5:$B$8,MATCH($C91,Lists!$A$5:$A$8,0)),0))</f>
        <v/>
      </c>
      <c r="AD91" s="11">
        <f>IF($A91="","",IFERROR(INDEX(Lists!$C$5:$C$8,MATCH($C91,Lists!$A$5:$A$8,0)),0))</f>
        <v/>
      </c>
      <c r="AE91" s="11">
        <f>IF($A91="","",IFERROR(INDEX(Lists!$D$5:$D$8,MATCH($C91,Lists!$A$5:$A$8,0)),0))</f>
        <v/>
      </c>
      <c r="AF91" s="11">
        <f>IF($A91="","",IFERROR(INDEX(Lists!$E$5:$E$8,MATCH($C91,Lists!$A$5:$A$8,0)),0))</f>
        <v/>
      </c>
      <c r="AG91" s="11">
        <f>IF($A91="","",IFERROR(INDEX(Lists!$F$5:$F$8,MATCH($C91,Lists!$A$5:$A$8,0)),0))</f>
        <v/>
      </c>
      <c r="AH91" s="11">
        <f>IF($A91="","",IFERROR(INDEX(Lists!$G$5:$G$8,MATCH($C91,Lists!$A$5:$A$8,0)),0))</f>
        <v/>
      </c>
    </row>
    <row r="92">
      <c r="A92" s="17" t="n"/>
      <c r="B92" s="17" t="n"/>
      <c r="C92" s="17" t="n"/>
      <c r="D92" s="17" t="n"/>
      <c r="E92" s="34" t="n"/>
      <c r="F92" s="34" t="n"/>
      <c r="G92" s="17" t="n"/>
      <c r="H92" s="17" t="n"/>
      <c r="I92" s="17" t="n"/>
      <c r="J92" s="34" t="n"/>
      <c r="K92" s="17" t="n"/>
      <c r="L92" s="34" t="n"/>
      <c r="M92" s="17" t="n"/>
      <c r="N92" s="34" t="n"/>
      <c r="O92" s="17" t="n"/>
      <c r="P92" s="34" t="n"/>
      <c r="Q92" s="17" t="n"/>
      <c r="R92" s="34" t="n"/>
      <c r="S92" s="17" t="n"/>
      <c r="T92" s="34" t="n"/>
      <c r="U92" s="11">
        <f>IF($A92="","",SUM($AC92:$AH92))</f>
        <v/>
      </c>
      <c r="V92" s="11">
        <f>IF($A92="","",$AC92*--OR($I92="Accepted",$I92="Waived")+$AD92*--OR($K92="Accepted",$K92="Waived")+$AE92*--OR($M92="Accepted",$M92="Waived")+$AF92*--OR($O92="Accepted",$O92="Waived")+$AG92*--OR($Q92="Accepted",$Q92="Waived")+$AH92*--OR($S92="Accepted",$S92="Waived"))</f>
        <v/>
      </c>
      <c r="W92" s="19">
        <f>IF($A92="","",IFERROR(IF($U92=0,0,$V92/$U92),0))</f>
        <v/>
      </c>
      <c r="X92" s="11">
        <f>IF($A92="","",$U92-$V92)</f>
        <v/>
      </c>
      <c r="Y92" s="20">
        <f>IF(OR($A92="",$F92=""),"",$F92-Dashboard!$B$2)</f>
        <v/>
      </c>
      <c r="Z92" s="21">
        <f>IF($A92="","",IF(OR($H92="Declined",$H92="Withdrawn"),"Closed",IF(OR($C92="",COUNTIF(Lists!$A$5:$A$8,$C92)=0),"Configuration issue",IF($F92="","Add target start date",IF(OR(AND($AC92=1,$I92="Needs Revision"),AND($AD92=1,$K92="Needs Revision"),AND($AE92=1,$M92="Needs Revision"),AND($AF92=1,$O92="Needs Revision"),AND($AG92=1,$Q92="Needs Revision"),AND($AH92=1,$S92="Needs Revision")),"Needs revision",IF($W92=1,"Complete",IF($Y92&lt;0,"Past due: documents outstanding",IF($Y92&lt;=14,"Urgent: due within 14 days","Documents outstanding"))))))))</f>
        <v/>
      </c>
      <c r="AA92" s="34" t="n"/>
      <c r="AB92" s="22" t="n"/>
      <c r="AC92" s="11">
        <f>IF($A92="","",IFERROR(INDEX(Lists!$B$5:$B$8,MATCH($C92,Lists!$A$5:$A$8,0)),0))</f>
        <v/>
      </c>
      <c r="AD92" s="11">
        <f>IF($A92="","",IFERROR(INDEX(Lists!$C$5:$C$8,MATCH($C92,Lists!$A$5:$A$8,0)),0))</f>
        <v/>
      </c>
      <c r="AE92" s="11">
        <f>IF($A92="","",IFERROR(INDEX(Lists!$D$5:$D$8,MATCH($C92,Lists!$A$5:$A$8,0)),0))</f>
        <v/>
      </c>
      <c r="AF92" s="11">
        <f>IF($A92="","",IFERROR(INDEX(Lists!$E$5:$E$8,MATCH($C92,Lists!$A$5:$A$8,0)),0))</f>
        <v/>
      </c>
      <c r="AG92" s="11">
        <f>IF($A92="","",IFERROR(INDEX(Lists!$F$5:$F$8,MATCH($C92,Lists!$A$5:$A$8,0)),0))</f>
        <v/>
      </c>
      <c r="AH92" s="11">
        <f>IF($A92="","",IFERROR(INDEX(Lists!$G$5:$G$8,MATCH($C92,Lists!$A$5:$A$8,0)),0))</f>
        <v/>
      </c>
    </row>
    <row r="93">
      <c r="A93" s="17" t="n"/>
      <c r="B93" s="17" t="n"/>
      <c r="C93" s="17" t="n"/>
      <c r="D93" s="17" t="n"/>
      <c r="E93" s="34" t="n"/>
      <c r="F93" s="34" t="n"/>
      <c r="G93" s="17" t="n"/>
      <c r="H93" s="17" t="n"/>
      <c r="I93" s="17" t="n"/>
      <c r="J93" s="34" t="n"/>
      <c r="K93" s="17" t="n"/>
      <c r="L93" s="34" t="n"/>
      <c r="M93" s="17" t="n"/>
      <c r="N93" s="34" t="n"/>
      <c r="O93" s="17" t="n"/>
      <c r="P93" s="34" t="n"/>
      <c r="Q93" s="17" t="n"/>
      <c r="R93" s="34" t="n"/>
      <c r="S93" s="17" t="n"/>
      <c r="T93" s="34" t="n"/>
      <c r="U93" s="11">
        <f>IF($A93="","",SUM($AC93:$AH93))</f>
        <v/>
      </c>
      <c r="V93" s="11">
        <f>IF($A93="","",$AC93*--OR($I93="Accepted",$I93="Waived")+$AD93*--OR($K93="Accepted",$K93="Waived")+$AE93*--OR($M93="Accepted",$M93="Waived")+$AF93*--OR($O93="Accepted",$O93="Waived")+$AG93*--OR($Q93="Accepted",$Q93="Waived")+$AH93*--OR($S93="Accepted",$S93="Waived"))</f>
        <v/>
      </c>
      <c r="W93" s="19">
        <f>IF($A93="","",IFERROR(IF($U93=0,0,$V93/$U93),0))</f>
        <v/>
      </c>
      <c r="X93" s="11">
        <f>IF($A93="","",$U93-$V93)</f>
        <v/>
      </c>
      <c r="Y93" s="20">
        <f>IF(OR($A93="",$F93=""),"",$F93-Dashboard!$B$2)</f>
        <v/>
      </c>
      <c r="Z93" s="21">
        <f>IF($A93="","",IF(OR($H93="Declined",$H93="Withdrawn"),"Closed",IF(OR($C93="",COUNTIF(Lists!$A$5:$A$8,$C93)=0),"Configuration issue",IF($F93="","Add target start date",IF(OR(AND($AC93=1,$I93="Needs Revision"),AND($AD93=1,$K93="Needs Revision"),AND($AE93=1,$M93="Needs Revision"),AND($AF93=1,$O93="Needs Revision"),AND($AG93=1,$Q93="Needs Revision"),AND($AH93=1,$S93="Needs Revision")),"Needs revision",IF($W93=1,"Complete",IF($Y93&lt;0,"Past due: documents outstanding",IF($Y93&lt;=14,"Urgent: due within 14 days","Documents outstanding"))))))))</f>
        <v/>
      </c>
      <c r="AA93" s="34" t="n"/>
      <c r="AB93" s="22" t="n"/>
      <c r="AC93" s="11">
        <f>IF($A93="","",IFERROR(INDEX(Lists!$B$5:$B$8,MATCH($C93,Lists!$A$5:$A$8,0)),0))</f>
        <v/>
      </c>
      <c r="AD93" s="11">
        <f>IF($A93="","",IFERROR(INDEX(Lists!$C$5:$C$8,MATCH($C93,Lists!$A$5:$A$8,0)),0))</f>
        <v/>
      </c>
      <c r="AE93" s="11">
        <f>IF($A93="","",IFERROR(INDEX(Lists!$D$5:$D$8,MATCH($C93,Lists!$A$5:$A$8,0)),0))</f>
        <v/>
      </c>
      <c r="AF93" s="11">
        <f>IF($A93="","",IFERROR(INDEX(Lists!$E$5:$E$8,MATCH($C93,Lists!$A$5:$A$8,0)),0))</f>
        <v/>
      </c>
      <c r="AG93" s="11">
        <f>IF($A93="","",IFERROR(INDEX(Lists!$F$5:$F$8,MATCH($C93,Lists!$A$5:$A$8,0)),0))</f>
        <v/>
      </c>
      <c r="AH93" s="11">
        <f>IF($A93="","",IFERROR(INDEX(Lists!$G$5:$G$8,MATCH($C93,Lists!$A$5:$A$8,0)),0))</f>
        <v/>
      </c>
    </row>
    <row r="94">
      <c r="A94" s="17" t="n"/>
      <c r="B94" s="17" t="n"/>
      <c r="C94" s="17" t="n"/>
      <c r="D94" s="17" t="n"/>
      <c r="E94" s="34" t="n"/>
      <c r="F94" s="34" t="n"/>
      <c r="G94" s="17" t="n"/>
      <c r="H94" s="17" t="n"/>
      <c r="I94" s="17" t="n"/>
      <c r="J94" s="34" t="n"/>
      <c r="K94" s="17" t="n"/>
      <c r="L94" s="34" t="n"/>
      <c r="M94" s="17" t="n"/>
      <c r="N94" s="34" t="n"/>
      <c r="O94" s="17" t="n"/>
      <c r="P94" s="34" t="n"/>
      <c r="Q94" s="17" t="n"/>
      <c r="R94" s="34" t="n"/>
      <c r="S94" s="17" t="n"/>
      <c r="T94" s="34" t="n"/>
      <c r="U94" s="11">
        <f>IF($A94="","",SUM($AC94:$AH94))</f>
        <v/>
      </c>
      <c r="V94" s="11">
        <f>IF($A94="","",$AC94*--OR($I94="Accepted",$I94="Waived")+$AD94*--OR($K94="Accepted",$K94="Waived")+$AE94*--OR($M94="Accepted",$M94="Waived")+$AF94*--OR($O94="Accepted",$O94="Waived")+$AG94*--OR($Q94="Accepted",$Q94="Waived")+$AH94*--OR($S94="Accepted",$S94="Waived"))</f>
        <v/>
      </c>
      <c r="W94" s="19">
        <f>IF($A94="","",IFERROR(IF($U94=0,0,$V94/$U94),0))</f>
        <v/>
      </c>
      <c r="X94" s="11">
        <f>IF($A94="","",$U94-$V94)</f>
        <v/>
      </c>
      <c r="Y94" s="20">
        <f>IF(OR($A94="",$F94=""),"",$F94-Dashboard!$B$2)</f>
        <v/>
      </c>
      <c r="Z94" s="21">
        <f>IF($A94="","",IF(OR($H94="Declined",$H94="Withdrawn"),"Closed",IF(OR($C94="",COUNTIF(Lists!$A$5:$A$8,$C94)=0),"Configuration issue",IF($F94="","Add target start date",IF(OR(AND($AC94=1,$I94="Needs Revision"),AND($AD94=1,$K94="Needs Revision"),AND($AE94=1,$M94="Needs Revision"),AND($AF94=1,$O94="Needs Revision"),AND($AG94=1,$Q94="Needs Revision"),AND($AH94=1,$S94="Needs Revision")),"Needs revision",IF($W94=1,"Complete",IF($Y94&lt;0,"Past due: documents outstanding",IF($Y94&lt;=14,"Urgent: due within 14 days","Documents outstanding"))))))))</f>
        <v/>
      </c>
      <c r="AA94" s="34" t="n"/>
      <c r="AB94" s="22" t="n"/>
      <c r="AC94" s="11">
        <f>IF($A94="","",IFERROR(INDEX(Lists!$B$5:$B$8,MATCH($C94,Lists!$A$5:$A$8,0)),0))</f>
        <v/>
      </c>
      <c r="AD94" s="11">
        <f>IF($A94="","",IFERROR(INDEX(Lists!$C$5:$C$8,MATCH($C94,Lists!$A$5:$A$8,0)),0))</f>
        <v/>
      </c>
      <c r="AE94" s="11">
        <f>IF($A94="","",IFERROR(INDEX(Lists!$D$5:$D$8,MATCH($C94,Lists!$A$5:$A$8,0)),0))</f>
        <v/>
      </c>
      <c r="AF94" s="11">
        <f>IF($A94="","",IFERROR(INDEX(Lists!$E$5:$E$8,MATCH($C94,Lists!$A$5:$A$8,0)),0))</f>
        <v/>
      </c>
      <c r="AG94" s="11">
        <f>IF($A94="","",IFERROR(INDEX(Lists!$F$5:$F$8,MATCH($C94,Lists!$A$5:$A$8,0)),0))</f>
        <v/>
      </c>
      <c r="AH94" s="11">
        <f>IF($A94="","",IFERROR(INDEX(Lists!$G$5:$G$8,MATCH($C94,Lists!$A$5:$A$8,0)),0))</f>
        <v/>
      </c>
    </row>
    <row r="95">
      <c r="A95" s="17" t="n"/>
      <c r="B95" s="17" t="n"/>
      <c r="C95" s="17" t="n"/>
      <c r="D95" s="17" t="n"/>
      <c r="E95" s="34" t="n"/>
      <c r="F95" s="34" t="n"/>
      <c r="G95" s="17" t="n"/>
      <c r="H95" s="17" t="n"/>
      <c r="I95" s="17" t="n"/>
      <c r="J95" s="34" t="n"/>
      <c r="K95" s="17" t="n"/>
      <c r="L95" s="34" t="n"/>
      <c r="M95" s="17" t="n"/>
      <c r="N95" s="34" t="n"/>
      <c r="O95" s="17" t="n"/>
      <c r="P95" s="34" t="n"/>
      <c r="Q95" s="17" t="n"/>
      <c r="R95" s="34" t="n"/>
      <c r="S95" s="17" t="n"/>
      <c r="T95" s="34" t="n"/>
      <c r="U95" s="11">
        <f>IF($A95="","",SUM($AC95:$AH95))</f>
        <v/>
      </c>
      <c r="V95" s="11">
        <f>IF($A95="","",$AC95*--OR($I95="Accepted",$I95="Waived")+$AD95*--OR($K95="Accepted",$K95="Waived")+$AE95*--OR($M95="Accepted",$M95="Waived")+$AF95*--OR($O95="Accepted",$O95="Waived")+$AG95*--OR($Q95="Accepted",$Q95="Waived")+$AH95*--OR($S95="Accepted",$S95="Waived"))</f>
        <v/>
      </c>
      <c r="W95" s="19">
        <f>IF($A95="","",IFERROR(IF($U95=0,0,$V95/$U95),0))</f>
        <v/>
      </c>
      <c r="X95" s="11">
        <f>IF($A95="","",$U95-$V95)</f>
        <v/>
      </c>
      <c r="Y95" s="20">
        <f>IF(OR($A95="",$F95=""),"",$F95-Dashboard!$B$2)</f>
        <v/>
      </c>
      <c r="Z95" s="21">
        <f>IF($A95="","",IF(OR($H95="Declined",$H95="Withdrawn"),"Closed",IF(OR($C95="",COUNTIF(Lists!$A$5:$A$8,$C95)=0),"Configuration issue",IF($F95="","Add target start date",IF(OR(AND($AC95=1,$I95="Needs Revision"),AND($AD95=1,$K95="Needs Revision"),AND($AE95=1,$M95="Needs Revision"),AND($AF95=1,$O95="Needs Revision"),AND($AG95=1,$Q95="Needs Revision"),AND($AH95=1,$S95="Needs Revision")),"Needs revision",IF($W95=1,"Complete",IF($Y95&lt;0,"Past due: documents outstanding",IF($Y95&lt;=14,"Urgent: due within 14 days","Documents outstanding"))))))))</f>
        <v/>
      </c>
      <c r="AA95" s="34" t="n"/>
      <c r="AB95" s="22" t="n"/>
      <c r="AC95" s="11">
        <f>IF($A95="","",IFERROR(INDEX(Lists!$B$5:$B$8,MATCH($C95,Lists!$A$5:$A$8,0)),0))</f>
        <v/>
      </c>
      <c r="AD95" s="11">
        <f>IF($A95="","",IFERROR(INDEX(Lists!$C$5:$C$8,MATCH($C95,Lists!$A$5:$A$8,0)),0))</f>
        <v/>
      </c>
      <c r="AE95" s="11">
        <f>IF($A95="","",IFERROR(INDEX(Lists!$D$5:$D$8,MATCH($C95,Lists!$A$5:$A$8,0)),0))</f>
        <v/>
      </c>
      <c r="AF95" s="11">
        <f>IF($A95="","",IFERROR(INDEX(Lists!$E$5:$E$8,MATCH($C95,Lists!$A$5:$A$8,0)),0))</f>
        <v/>
      </c>
      <c r="AG95" s="11">
        <f>IF($A95="","",IFERROR(INDEX(Lists!$F$5:$F$8,MATCH($C95,Lists!$A$5:$A$8,0)),0))</f>
        <v/>
      </c>
      <c r="AH95" s="11">
        <f>IF($A95="","",IFERROR(INDEX(Lists!$G$5:$G$8,MATCH($C95,Lists!$A$5:$A$8,0)),0))</f>
        <v/>
      </c>
    </row>
    <row r="96">
      <c r="A96" s="17" t="n"/>
      <c r="B96" s="17" t="n"/>
      <c r="C96" s="17" t="n"/>
      <c r="D96" s="17" t="n"/>
      <c r="E96" s="34" t="n"/>
      <c r="F96" s="34" t="n"/>
      <c r="G96" s="17" t="n"/>
      <c r="H96" s="17" t="n"/>
      <c r="I96" s="17" t="n"/>
      <c r="J96" s="34" t="n"/>
      <c r="K96" s="17" t="n"/>
      <c r="L96" s="34" t="n"/>
      <c r="M96" s="17" t="n"/>
      <c r="N96" s="34" t="n"/>
      <c r="O96" s="17" t="n"/>
      <c r="P96" s="34" t="n"/>
      <c r="Q96" s="17" t="n"/>
      <c r="R96" s="34" t="n"/>
      <c r="S96" s="17" t="n"/>
      <c r="T96" s="34" t="n"/>
      <c r="U96" s="11">
        <f>IF($A96="","",SUM($AC96:$AH96))</f>
        <v/>
      </c>
      <c r="V96" s="11">
        <f>IF($A96="","",$AC96*--OR($I96="Accepted",$I96="Waived")+$AD96*--OR($K96="Accepted",$K96="Waived")+$AE96*--OR($M96="Accepted",$M96="Waived")+$AF96*--OR($O96="Accepted",$O96="Waived")+$AG96*--OR($Q96="Accepted",$Q96="Waived")+$AH96*--OR($S96="Accepted",$S96="Waived"))</f>
        <v/>
      </c>
      <c r="W96" s="19">
        <f>IF($A96="","",IFERROR(IF($U96=0,0,$V96/$U96),0))</f>
        <v/>
      </c>
      <c r="X96" s="11">
        <f>IF($A96="","",$U96-$V96)</f>
        <v/>
      </c>
      <c r="Y96" s="20">
        <f>IF(OR($A96="",$F96=""),"",$F96-Dashboard!$B$2)</f>
        <v/>
      </c>
      <c r="Z96" s="21">
        <f>IF($A96="","",IF(OR($H96="Declined",$H96="Withdrawn"),"Closed",IF(OR($C96="",COUNTIF(Lists!$A$5:$A$8,$C96)=0),"Configuration issue",IF($F96="","Add target start date",IF(OR(AND($AC96=1,$I96="Needs Revision"),AND($AD96=1,$K96="Needs Revision"),AND($AE96=1,$M96="Needs Revision"),AND($AF96=1,$O96="Needs Revision"),AND($AG96=1,$Q96="Needs Revision"),AND($AH96=1,$S96="Needs Revision")),"Needs revision",IF($W96=1,"Complete",IF($Y96&lt;0,"Past due: documents outstanding",IF($Y96&lt;=14,"Urgent: due within 14 days","Documents outstanding"))))))))</f>
        <v/>
      </c>
      <c r="AA96" s="34" t="n"/>
      <c r="AB96" s="22" t="n"/>
      <c r="AC96" s="11">
        <f>IF($A96="","",IFERROR(INDEX(Lists!$B$5:$B$8,MATCH($C96,Lists!$A$5:$A$8,0)),0))</f>
        <v/>
      </c>
      <c r="AD96" s="11">
        <f>IF($A96="","",IFERROR(INDEX(Lists!$C$5:$C$8,MATCH($C96,Lists!$A$5:$A$8,0)),0))</f>
        <v/>
      </c>
      <c r="AE96" s="11">
        <f>IF($A96="","",IFERROR(INDEX(Lists!$D$5:$D$8,MATCH($C96,Lists!$A$5:$A$8,0)),0))</f>
        <v/>
      </c>
      <c r="AF96" s="11">
        <f>IF($A96="","",IFERROR(INDEX(Lists!$E$5:$E$8,MATCH($C96,Lists!$A$5:$A$8,0)),0))</f>
        <v/>
      </c>
      <c r="AG96" s="11">
        <f>IF($A96="","",IFERROR(INDEX(Lists!$F$5:$F$8,MATCH($C96,Lists!$A$5:$A$8,0)),0))</f>
        <v/>
      </c>
      <c r="AH96" s="11">
        <f>IF($A96="","",IFERROR(INDEX(Lists!$G$5:$G$8,MATCH($C96,Lists!$A$5:$A$8,0)),0))</f>
        <v/>
      </c>
    </row>
    <row r="97">
      <c r="A97" s="17" t="n"/>
      <c r="B97" s="17" t="n"/>
      <c r="C97" s="17" t="n"/>
      <c r="D97" s="17" t="n"/>
      <c r="E97" s="34" t="n"/>
      <c r="F97" s="34" t="n"/>
      <c r="G97" s="17" t="n"/>
      <c r="H97" s="17" t="n"/>
      <c r="I97" s="17" t="n"/>
      <c r="J97" s="34" t="n"/>
      <c r="K97" s="17" t="n"/>
      <c r="L97" s="34" t="n"/>
      <c r="M97" s="17" t="n"/>
      <c r="N97" s="34" t="n"/>
      <c r="O97" s="17" t="n"/>
      <c r="P97" s="34" t="n"/>
      <c r="Q97" s="17" t="n"/>
      <c r="R97" s="34" t="n"/>
      <c r="S97" s="17" t="n"/>
      <c r="T97" s="34" t="n"/>
      <c r="U97" s="11">
        <f>IF($A97="","",SUM($AC97:$AH97))</f>
        <v/>
      </c>
      <c r="V97" s="11">
        <f>IF($A97="","",$AC97*--OR($I97="Accepted",$I97="Waived")+$AD97*--OR($K97="Accepted",$K97="Waived")+$AE97*--OR($M97="Accepted",$M97="Waived")+$AF97*--OR($O97="Accepted",$O97="Waived")+$AG97*--OR($Q97="Accepted",$Q97="Waived")+$AH97*--OR($S97="Accepted",$S97="Waived"))</f>
        <v/>
      </c>
      <c r="W97" s="19">
        <f>IF($A97="","",IFERROR(IF($U97=0,0,$V97/$U97),0))</f>
        <v/>
      </c>
      <c r="X97" s="11">
        <f>IF($A97="","",$U97-$V97)</f>
        <v/>
      </c>
      <c r="Y97" s="20">
        <f>IF(OR($A97="",$F97=""),"",$F97-Dashboard!$B$2)</f>
        <v/>
      </c>
      <c r="Z97" s="21">
        <f>IF($A97="","",IF(OR($H97="Declined",$H97="Withdrawn"),"Closed",IF(OR($C97="",COUNTIF(Lists!$A$5:$A$8,$C97)=0),"Configuration issue",IF($F97="","Add target start date",IF(OR(AND($AC97=1,$I97="Needs Revision"),AND($AD97=1,$K97="Needs Revision"),AND($AE97=1,$M97="Needs Revision"),AND($AF97=1,$O97="Needs Revision"),AND($AG97=1,$Q97="Needs Revision"),AND($AH97=1,$S97="Needs Revision")),"Needs revision",IF($W97=1,"Complete",IF($Y97&lt;0,"Past due: documents outstanding",IF($Y97&lt;=14,"Urgent: due within 14 days","Documents outstanding"))))))))</f>
        <v/>
      </c>
      <c r="AA97" s="34" t="n"/>
      <c r="AB97" s="22" t="n"/>
      <c r="AC97" s="11">
        <f>IF($A97="","",IFERROR(INDEX(Lists!$B$5:$B$8,MATCH($C97,Lists!$A$5:$A$8,0)),0))</f>
        <v/>
      </c>
      <c r="AD97" s="11">
        <f>IF($A97="","",IFERROR(INDEX(Lists!$C$5:$C$8,MATCH($C97,Lists!$A$5:$A$8,0)),0))</f>
        <v/>
      </c>
      <c r="AE97" s="11">
        <f>IF($A97="","",IFERROR(INDEX(Lists!$D$5:$D$8,MATCH($C97,Lists!$A$5:$A$8,0)),0))</f>
        <v/>
      </c>
      <c r="AF97" s="11">
        <f>IF($A97="","",IFERROR(INDEX(Lists!$E$5:$E$8,MATCH($C97,Lists!$A$5:$A$8,0)),0))</f>
        <v/>
      </c>
      <c r="AG97" s="11">
        <f>IF($A97="","",IFERROR(INDEX(Lists!$F$5:$F$8,MATCH($C97,Lists!$A$5:$A$8,0)),0))</f>
        <v/>
      </c>
      <c r="AH97" s="11">
        <f>IF($A97="","",IFERROR(INDEX(Lists!$G$5:$G$8,MATCH($C97,Lists!$A$5:$A$8,0)),0))</f>
        <v/>
      </c>
    </row>
    <row r="98">
      <c r="A98" s="17" t="n"/>
      <c r="B98" s="17" t="n"/>
      <c r="C98" s="17" t="n"/>
      <c r="D98" s="17" t="n"/>
      <c r="E98" s="34" t="n"/>
      <c r="F98" s="34" t="n"/>
      <c r="G98" s="17" t="n"/>
      <c r="H98" s="17" t="n"/>
      <c r="I98" s="17" t="n"/>
      <c r="J98" s="34" t="n"/>
      <c r="K98" s="17" t="n"/>
      <c r="L98" s="34" t="n"/>
      <c r="M98" s="17" t="n"/>
      <c r="N98" s="34" t="n"/>
      <c r="O98" s="17" t="n"/>
      <c r="P98" s="34" t="n"/>
      <c r="Q98" s="17" t="n"/>
      <c r="R98" s="34" t="n"/>
      <c r="S98" s="17" t="n"/>
      <c r="T98" s="34" t="n"/>
      <c r="U98" s="11">
        <f>IF($A98="","",SUM($AC98:$AH98))</f>
        <v/>
      </c>
      <c r="V98" s="11">
        <f>IF($A98="","",$AC98*--OR($I98="Accepted",$I98="Waived")+$AD98*--OR($K98="Accepted",$K98="Waived")+$AE98*--OR($M98="Accepted",$M98="Waived")+$AF98*--OR($O98="Accepted",$O98="Waived")+$AG98*--OR($Q98="Accepted",$Q98="Waived")+$AH98*--OR($S98="Accepted",$S98="Waived"))</f>
        <v/>
      </c>
      <c r="W98" s="19">
        <f>IF($A98="","",IFERROR(IF($U98=0,0,$V98/$U98),0))</f>
        <v/>
      </c>
      <c r="X98" s="11">
        <f>IF($A98="","",$U98-$V98)</f>
        <v/>
      </c>
      <c r="Y98" s="20">
        <f>IF(OR($A98="",$F98=""),"",$F98-Dashboard!$B$2)</f>
        <v/>
      </c>
      <c r="Z98" s="21">
        <f>IF($A98="","",IF(OR($H98="Declined",$H98="Withdrawn"),"Closed",IF(OR($C98="",COUNTIF(Lists!$A$5:$A$8,$C98)=0),"Configuration issue",IF($F98="","Add target start date",IF(OR(AND($AC98=1,$I98="Needs Revision"),AND($AD98=1,$K98="Needs Revision"),AND($AE98=1,$M98="Needs Revision"),AND($AF98=1,$O98="Needs Revision"),AND($AG98=1,$Q98="Needs Revision"),AND($AH98=1,$S98="Needs Revision")),"Needs revision",IF($W98=1,"Complete",IF($Y98&lt;0,"Past due: documents outstanding",IF($Y98&lt;=14,"Urgent: due within 14 days","Documents outstanding"))))))))</f>
        <v/>
      </c>
      <c r="AA98" s="34" t="n"/>
      <c r="AB98" s="22" t="n"/>
      <c r="AC98" s="11">
        <f>IF($A98="","",IFERROR(INDEX(Lists!$B$5:$B$8,MATCH($C98,Lists!$A$5:$A$8,0)),0))</f>
        <v/>
      </c>
      <c r="AD98" s="11">
        <f>IF($A98="","",IFERROR(INDEX(Lists!$C$5:$C$8,MATCH($C98,Lists!$A$5:$A$8,0)),0))</f>
        <v/>
      </c>
      <c r="AE98" s="11">
        <f>IF($A98="","",IFERROR(INDEX(Lists!$D$5:$D$8,MATCH($C98,Lists!$A$5:$A$8,0)),0))</f>
        <v/>
      </c>
      <c r="AF98" s="11">
        <f>IF($A98="","",IFERROR(INDEX(Lists!$E$5:$E$8,MATCH($C98,Lists!$A$5:$A$8,0)),0))</f>
        <v/>
      </c>
      <c r="AG98" s="11">
        <f>IF($A98="","",IFERROR(INDEX(Lists!$F$5:$F$8,MATCH($C98,Lists!$A$5:$A$8,0)),0))</f>
        <v/>
      </c>
      <c r="AH98" s="11">
        <f>IF($A98="","",IFERROR(INDEX(Lists!$G$5:$G$8,MATCH($C98,Lists!$A$5:$A$8,0)),0))</f>
        <v/>
      </c>
    </row>
    <row r="99">
      <c r="A99" s="17" t="n"/>
      <c r="B99" s="17" t="n"/>
      <c r="C99" s="17" t="n"/>
      <c r="D99" s="17" t="n"/>
      <c r="E99" s="34" t="n"/>
      <c r="F99" s="34" t="n"/>
      <c r="G99" s="17" t="n"/>
      <c r="H99" s="17" t="n"/>
      <c r="I99" s="17" t="n"/>
      <c r="J99" s="34" t="n"/>
      <c r="K99" s="17" t="n"/>
      <c r="L99" s="34" t="n"/>
      <c r="M99" s="17" t="n"/>
      <c r="N99" s="34" t="n"/>
      <c r="O99" s="17" t="n"/>
      <c r="P99" s="34" t="n"/>
      <c r="Q99" s="17" t="n"/>
      <c r="R99" s="34" t="n"/>
      <c r="S99" s="17" t="n"/>
      <c r="T99" s="34" t="n"/>
      <c r="U99" s="11">
        <f>IF($A99="","",SUM($AC99:$AH99))</f>
        <v/>
      </c>
      <c r="V99" s="11">
        <f>IF($A99="","",$AC99*--OR($I99="Accepted",$I99="Waived")+$AD99*--OR($K99="Accepted",$K99="Waived")+$AE99*--OR($M99="Accepted",$M99="Waived")+$AF99*--OR($O99="Accepted",$O99="Waived")+$AG99*--OR($Q99="Accepted",$Q99="Waived")+$AH99*--OR($S99="Accepted",$S99="Waived"))</f>
        <v/>
      </c>
      <c r="W99" s="19">
        <f>IF($A99="","",IFERROR(IF($U99=0,0,$V99/$U99),0))</f>
        <v/>
      </c>
      <c r="X99" s="11">
        <f>IF($A99="","",$U99-$V99)</f>
        <v/>
      </c>
      <c r="Y99" s="20">
        <f>IF(OR($A99="",$F99=""),"",$F99-Dashboard!$B$2)</f>
        <v/>
      </c>
      <c r="Z99" s="21">
        <f>IF($A99="","",IF(OR($H99="Declined",$H99="Withdrawn"),"Closed",IF(OR($C99="",COUNTIF(Lists!$A$5:$A$8,$C99)=0),"Configuration issue",IF($F99="","Add target start date",IF(OR(AND($AC99=1,$I99="Needs Revision"),AND($AD99=1,$K99="Needs Revision"),AND($AE99=1,$M99="Needs Revision"),AND($AF99=1,$O99="Needs Revision"),AND($AG99=1,$Q99="Needs Revision"),AND($AH99=1,$S99="Needs Revision")),"Needs revision",IF($W99=1,"Complete",IF($Y99&lt;0,"Past due: documents outstanding",IF($Y99&lt;=14,"Urgent: due within 14 days","Documents outstanding"))))))))</f>
        <v/>
      </c>
      <c r="AA99" s="34" t="n"/>
      <c r="AB99" s="22" t="n"/>
      <c r="AC99" s="11">
        <f>IF($A99="","",IFERROR(INDEX(Lists!$B$5:$B$8,MATCH($C99,Lists!$A$5:$A$8,0)),0))</f>
        <v/>
      </c>
      <c r="AD99" s="11">
        <f>IF($A99="","",IFERROR(INDEX(Lists!$C$5:$C$8,MATCH($C99,Lists!$A$5:$A$8,0)),0))</f>
        <v/>
      </c>
      <c r="AE99" s="11">
        <f>IF($A99="","",IFERROR(INDEX(Lists!$D$5:$D$8,MATCH($C99,Lists!$A$5:$A$8,0)),0))</f>
        <v/>
      </c>
      <c r="AF99" s="11">
        <f>IF($A99="","",IFERROR(INDEX(Lists!$E$5:$E$8,MATCH($C99,Lists!$A$5:$A$8,0)),0))</f>
        <v/>
      </c>
      <c r="AG99" s="11">
        <f>IF($A99="","",IFERROR(INDEX(Lists!$F$5:$F$8,MATCH($C99,Lists!$A$5:$A$8,0)),0))</f>
        <v/>
      </c>
      <c r="AH99" s="11">
        <f>IF($A99="","",IFERROR(INDEX(Lists!$G$5:$G$8,MATCH($C99,Lists!$A$5:$A$8,0)),0))</f>
        <v/>
      </c>
    </row>
    <row r="100">
      <c r="A100" s="17" t="n"/>
      <c r="B100" s="17" t="n"/>
      <c r="C100" s="17" t="n"/>
      <c r="D100" s="17" t="n"/>
      <c r="E100" s="34" t="n"/>
      <c r="F100" s="34" t="n"/>
      <c r="G100" s="17" t="n"/>
      <c r="H100" s="17" t="n"/>
      <c r="I100" s="17" t="n"/>
      <c r="J100" s="34" t="n"/>
      <c r="K100" s="17" t="n"/>
      <c r="L100" s="34" t="n"/>
      <c r="M100" s="17" t="n"/>
      <c r="N100" s="34" t="n"/>
      <c r="O100" s="17" t="n"/>
      <c r="P100" s="34" t="n"/>
      <c r="Q100" s="17" t="n"/>
      <c r="R100" s="34" t="n"/>
      <c r="S100" s="17" t="n"/>
      <c r="T100" s="34" t="n"/>
      <c r="U100" s="11">
        <f>IF($A100="","",SUM($AC100:$AH100))</f>
        <v/>
      </c>
      <c r="V100" s="11">
        <f>IF($A100="","",$AC100*--OR($I100="Accepted",$I100="Waived")+$AD100*--OR($K100="Accepted",$K100="Waived")+$AE100*--OR($M100="Accepted",$M100="Waived")+$AF100*--OR($O100="Accepted",$O100="Waived")+$AG100*--OR($Q100="Accepted",$Q100="Waived")+$AH100*--OR($S100="Accepted",$S100="Waived"))</f>
        <v/>
      </c>
      <c r="W100" s="19">
        <f>IF($A100="","",IFERROR(IF($U100=0,0,$V100/$U100),0))</f>
        <v/>
      </c>
      <c r="X100" s="11">
        <f>IF($A100="","",$U100-$V100)</f>
        <v/>
      </c>
      <c r="Y100" s="20">
        <f>IF(OR($A100="",$F100=""),"",$F100-Dashboard!$B$2)</f>
        <v/>
      </c>
      <c r="Z100" s="21">
        <f>IF($A100="","",IF(OR($H100="Declined",$H100="Withdrawn"),"Closed",IF(OR($C100="",COUNTIF(Lists!$A$5:$A$8,$C100)=0),"Configuration issue",IF($F100="","Add target start date",IF(OR(AND($AC100=1,$I100="Needs Revision"),AND($AD100=1,$K100="Needs Revision"),AND($AE100=1,$M100="Needs Revision"),AND($AF100=1,$O100="Needs Revision"),AND($AG100=1,$Q100="Needs Revision"),AND($AH100=1,$S100="Needs Revision")),"Needs revision",IF($W100=1,"Complete",IF($Y100&lt;0,"Past due: documents outstanding",IF($Y100&lt;=14,"Urgent: due within 14 days","Documents outstanding"))))))))</f>
        <v/>
      </c>
      <c r="AA100" s="34" t="n"/>
      <c r="AB100" s="22" t="n"/>
      <c r="AC100" s="11">
        <f>IF($A100="","",IFERROR(INDEX(Lists!$B$5:$B$8,MATCH($C100,Lists!$A$5:$A$8,0)),0))</f>
        <v/>
      </c>
      <c r="AD100" s="11">
        <f>IF($A100="","",IFERROR(INDEX(Lists!$C$5:$C$8,MATCH($C100,Lists!$A$5:$A$8,0)),0))</f>
        <v/>
      </c>
      <c r="AE100" s="11">
        <f>IF($A100="","",IFERROR(INDEX(Lists!$D$5:$D$8,MATCH($C100,Lists!$A$5:$A$8,0)),0))</f>
        <v/>
      </c>
      <c r="AF100" s="11">
        <f>IF($A100="","",IFERROR(INDEX(Lists!$E$5:$E$8,MATCH($C100,Lists!$A$5:$A$8,0)),0))</f>
        <v/>
      </c>
      <c r="AG100" s="11">
        <f>IF($A100="","",IFERROR(INDEX(Lists!$F$5:$F$8,MATCH($C100,Lists!$A$5:$A$8,0)),0))</f>
        <v/>
      </c>
      <c r="AH100" s="11">
        <f>IF($A100="","",IFERROR(INDEX(Lists!$G$5:$G$8,MATCH($C100,Lists!$A$5:$A$8,0)),0))</f>
        <v/>
      </c>
    </row>
    <row r="101">
      <c r="A101" s="17" t="n"/>
      <c r="B101" s="17" t="n"/>
      <c r="C101" s="17" t="n"/>
      <c r="D101" s="17" t="n"/>
      <c r="E101" s="34" t="n"/>
      <c r="F101" s="34" t="n"/>
      <c r="G101" s="17" t="n"/>
      <c r="H101" s="17" t="n"/>
      <c r="I101" s="17" t="n"/>
      <c r="J101" s="34" t="n"/>
      <c r="K101" s="17" t="n"/>
      <c r="L101" s="34" t="n"/>
      <c r="M101" s="17" t="n"/>
      <c r="N101" s="34" t="n"/>
      <c r="O101" s="17" t="n"/>
      <c r="P101" s="34" t="n"/>
      <c r="Q101" s="17" t="n"/>
      <c r="R101" s="34" t="n"/>
      <c r="S101" s="17" t="n"/>
      <c r="T101" s="34" t="n"/>
      <c r="U101" s="11">
        <f>IF($A101="","",SUM($AC101:$AH101))</f>
        <v/>
      </c>
      <c r="V101" s="11">
        <f>IF($A101="","",$AC101*--OR($I101="Accepted",$I101="Waived")+$AD101*--OR($K101="Accepted",$K101="Waived")+$AE101*--OR($M101="Accepted",$M101="Waived")+$AF101*--OR($O101="Accepted",$O101="Waived")+$AG101*--OR($Q101="Accepted",$Q101="Waived")+$AH101*--OR($S101="Accepted",$S101="Waived"))</f>
        <v/>
      </c>
      <c r="W101" s="19">
        <f>IF($A101="","",IFERROR(IF($U101=0,0,$V101/$U101),0))</f>
        <v/>
      </c>
      <c r="X101" s="11">
        <f>IF($A101="","",$U101-$V101)</f>
        <v/>
      </c>
      <c r="Y101" s="20">
        <f>IF(OR($A101="",$F101=""),"",$F101-Dashboard!$B$2)</f>
        <v/>
      </c>
      <c r="Z101" s="21">
        <f>IF($A101="","",IF(OR($H101="Declined",$H101="Withdrawn"),"Closed",IF(OR($C101="",COUNTIF(Lists!$A$5:$A$8,$C101)=0),"Configuration issue",IF($F101="","Add target start date",IF(OR(AND($AC101=1,$I101="Needs Revision"),AND($AD101=1,$K101="Needs Revision"),AND($AE101=1,$M101="Needs Revision"),AND($AF101=1,$O101="Needs Revision"),AND($AG101=1,$Q101="Needs Revision"),AND($AH101=1,$S101="Needs Revision")),"Needs revision",IF($W101=1,"Complete",IF($Y101&lt;0,"Past due: documents outstanding",IF($Y101&lt;=14,"Urgent: due within 14 days","Documents outstanding"))))))))</f>
        <v/>
      </c>
      <c r="AA101" s="34" t="n"/>
      <c r="AB101" s="22" t="n"/>
      <c r="AC101" s="11">
        <f>IF($A101="","",IFERROR(INDEX(Lists!$B$5:$B$8,MATCH($C101,Lists!$A$5:$A$8,0)),0))</f>
        <v/>
      </c>
      <c r="AD101" s="11">
        <f>IF($A101="","",IFERROR(INDEX(Lists!$C$5:$C$8,MATCH($C101,Lists!$A$5:$A$8,0)),0))</f>
        <v/>
      </c>
      <c r="AE101" s="11">
        <f>IF($A101="","",IFERROR(INDEX(Lists!$D$5:$D$8,MATCH($C101,Lists!$A$5:$A$8,0)),0))</f>
        <v/>
      </c>
      <c r="AF101" s="11">
        <f>IF($A101="","",IFERROR(INDEX(Lists!$E$5:$E$8,MATCH($C101,Lists!$A$5:$A$8,0)),0))</f>
        <v/>
      </c>
      <c r="AG101" s="11">
        <f>IF($A101="","",IFERROR(INDEX(Lists!$F$5:$F$8,MATCH($C101,Lists!$A$5:$A$8,0)),0))</f>
        <v/>
      </c>
      <c r="AH101" s="11">
        <f>IF($A101="","",IFERROR(INDEX(Lists!$G$5:$G$8,MATCH($C101,Lists!$A$5:$A$8,0)),0))</f>
        <v/>
      </c>
    </row>
    <row r="102">
      <c r="A102" s="17" t="n"/>
      <c r="B102" s="17" t="n"/>
      <c r="C102" s="17" t="n"/>
      <c r="D102" s="17" t="n"/>
      <c r="E102" s="34" t="n"/>
      <c r="F102" s="34" t="n"/>
      <c r="G102" s="17" t="n"/>
      <c r="H102" s="17" t="n"/>
      <c r="I102" s="17" t="n"/>
      <c r="J102" s="34" t="n"/>
      <c r="K102" s="17" t="n"/>
      <c r="L102" s="34" t="n"/>
      <c r="M102" s="17" t="n"/>
      <c r="N102" s="34" t="n"/>
      <c r="O102" s="17" t="n"/>
      <c r="P102" s="34" t="n"/>
      <c r="Q102" s="17" t="n"/>
      <c r="R102" s="34" t="n"/>
      <c r="S102" s="17" t="n"/>
      <c r="T102" s="34" t="n"/>
      <c r="U102" s="11">
        <f>IF($A102="","",SUM($AC102:$AH102))</f>
        <v/>
      </c>
      <c r="V102" s="11">
        <f>IF($A102="","",$AC102*--OR($I102="Accepted",$I102="Waived")+$AD102*--OR($K102="Accepted",$K102="Waived")+$AE102*--OR($M102="Accepted",$M102="Waived")+$AF102*--OR($O102="Accepted",$O102="Waived")+$AG102*--OR($Q102="Accepted",$Q102="Waived")+$AH102*--OR($S102="Accepted",$S102="Waived"))</f>
        <v/>
      </c>
      <c r="W102" s="19">
        <f>IF($A102="","",IFERROR(IF($U102=0,0,$V102/$U102),0))</f>
        <v/>
      </c>
      <c r="X102" s="11">
        <f>IF($A102="","",$U102-$V102)</f>
        <v/>
      </c>
      <c r="Y102" s="20">
        <f>IF(OR($A102="",$F102=""),"",$F102-Dashboard!$B$2)</f>
        <v/>
      </c>
      <c r="Z102" s="21">
        <f>IF($A102="","",IF(OR($H102="Declined",$H102="Withdrawn"),"Closed",IF(OR($C102="",COUNTIF(Lists!$A$5:$A$8,$C102)=0),"Configuration issue",IF($F102="","Add target start date",IF(OR(AND($AC102=1,$I102="Needs Revision"),AND($AD102=1,$K102="Needs Revision"),AND($AE102=1,$M102="Needs Revision"),AND($AF102=1,$O102="Needs Revision"),AND($AG102=1,$Q102="Needs Revision"),AND($AH102=1,$S102="Needs Revision")),"Needs revision",IF($W102=1,"Complete",IF($Y102&lt;0,"Past due: documents outstanding",IF($Y102&lt;=14,"Urgent: due within 14 days","Documents outstanding"))))))))</f>
        <v/>
      </c>
      <c r="AA102" s="34" t="n"/>
      <c r="AB102" s="22" t="n"/>
      <c r="AC102" s="11">
        <f>IF($A102="","",IFERROR(INDEX(Lists!$B$5:$B$8,MATCH($C102,Lists!$A$5:$A$8,0)),0))</f>
        <v/>
      </c>
      <c r="AD102" s="11">
        <f>IF($A102="","",IFERROR(INDEX(Lists!$C$5:$C$8,MATCH($C102,Lists!$A$5:$A$8,0)),0))</f>
        <v/>
      </c>
      <c r="AE102" s="11">
        <f>IF($A102="","",IFERROR(INDEX(Lists!$D$5:$D$8,MATCH($C102,Lists!$A$5:$A$8,0)),0))</f>
        <v/>
      </c>
      <c r="AF102" s="11">
        <f>IF($A102="","",IFERROR(INDEX(Lists!$E$5:$E$8,MATCH($C102,Lists!$A$5:$A$8,0)),0))</f>
        <v/>
      </c>
      <c r="AG102" s="11">
        <f>IF($A102="","",IFERROR(INDEX(Lists!$F$5:$F$8,MATCH($C102,Lists!$A$5:$A$8,0)),0))</f>
        <v/>
      </c>
      <c r="AH102" s="11">
        <f>IF($A102="","",IFERROR(INDEX(Lists!$G$5:$G$8,MATCH($C102,Lists!$A$5:$A$8,0)),0))</f>
        <v/>
      </c>
    </row>
    <row r="103">
      <c r="A103" s="17" t="n"/>
      <c r="B103" s="17" t="n"/>
      <c r="C103" s="17" t="n"/>
      <c r="D103" s="17" t="n"/>
      <c r="E103" s="34" t="n"/>
      <c r="F103" s="34" t="n"/>
      <c r="G103" s="17" t="n"/>
      <c r="H103" s="17" t="n"/>
      <c r="I103" s="17" t="n"/>
      <c r="J103" s="34" t="n"/>
      <c r="K103" s="17" t="n"/>
      <c r="L103" s="34" t="n"/>
      <c r="M103" s="17" t="n"/>
      <c r="N103" s="34" t="n"/>
      <c r="O103" s="17" t="n"/>
      <c r="P103" s="34" t="n"/>
      <c r="Q103" s="17" t="n"/>
      <c r="R103" s="34" t="n"/>
      <c r="S103" s="17" t="n"/>
      <c r="T103" s="34" t="n"/>
      <c r="U103" s="11">
        <f>IF($A103="","",SUM($AC103:$AH103))</f>
        <v/>
      </c>
      <c r="V103" s="11">
        <f>IF($A103="","",$AC103*--OR($I103="Accepted",$I103="Waived")+$AD103*--OR($K103="Accepted",$K103="Waived")+$AE103*--OR($M103="Accepted",$M103="Waived")+$AF103*--OR($O103="Accepted",$O103="Waived")+$AG103*--OR($Q103="Accepted",$Q103="Waived")+$AH103*--OR($S103="Accepted",$S103="Waived"))</f>
        <v/>
      </c>
      <c r="W103" s="19">
        <f>IF($A103="","",IFERROR(IF($U103=0,0,$V103/$U103),0))</f>
        <v/>
      </c>
      <c r="X103" s="11">
        <f>IF($A103="","",$U103-$V103)</f>
        <v/>
      </c>
      <c r="Y103" s="20">
        <f>IF(OR($A103="",$F103=""),"",$F103-Dashboard!$B$2)</f>
        <v/>
      </c>
      <c r="Z103" s="21">
        <f>IF($A103="","",IF(OR($H103="Declined",$H103="Withdrawn"),"Closed",IF(OR($C103="",COUNTIF(Lists!$A$5:$A$8,$C103)=0),"Configuration issue",IF($F103="","Add target start date",IF(OR(AND($AC103=1,$I103="Needs Revision"),AND($AD103=1,$K103="Needs Revision"),AND($AE103=1,$M103="Needs Revision"),AND($AF103=1,$O103="Needs Revision"),AND($AG103=1,$Q103="Needs Revision"),AND($AH103=1,$S103="Needs Revision")),"Needs revision",IF($W103=1,"Complete",IF($Y103&lt;0,"Past due: documents outstanding",IF($Y103&lt;=14,"Urgent: due within 14 days","Documents outstanding"))))))))</f>
        <v/>
      </c>
      <c r="AA103" s="34" t="n"/>
      <c r="AB103" s="22" t="n"/>
      <c r="AC103" s="11">
        <f>IF($A103="","",IFERROR(INDEX(Lists!$B$5:$B$8,MATCH($C103,Lists!$A$5:$A$8,0)),0))</f>
        <v/>
      </c>
      <c r="AD103" s="11">
        <f>IF($A103="","",IFERROR(INDEX(Lists!$C$5:$C$8,MATCH($C103,Lists!$A$5:$A$8,0)),0))</f>
        <v/>
      </c>
      <c r="AE103" s="11">
        <f>IF($A103="","",IFERROR(INDEX(Lists!$D$5:$D$8,MATCH($C103,Lists!$A$5:$A$8,0)),0))</f>
        <v/>
      </c>
      <c r="AF103" s="11">
        <f>IF($A103="","",IFERROR(INDEX(Lists!$E$5:$E$8,MATCH($C103,Lists!$A$5:$A$8,0)),0))</f>
        <v/>
      </c>
      <c r="AG103" s="11">
        <f>IF($A103="","",IFERROR(INDEX(Lists!$F$5:$F$8,MATCH($C103,Lists!$A$5:$A$8,0)),0))</f>
        <v/>
      </c>
      <c r="AH103" s="11">
        <f>IF($A103="","",IFERROR(INDEX(Lists!$G$5:$G$8,MATCH($C103,Lists!$A$5:$A$8,0)),0))</f>
        <v/>
      </c>
    </row>
    <row r="104">
      <c r="A104" s="17" t="n"/>
      <c r="B104" s="17" t="n"/>
      <c r="C104" s="17" t="n"/>
      <c r="D104" s="17" t="n"/>
      <c r="E104" s="34" t="n"/>
      <c r="F104" s="34" t="n"/>
      <c r="G104" s="17" t="n"/>
      <c r="H104" s="17" t="n"/>
      <c r="I104" s="17" t="n"/>
      <c r="J104" s="34" t="n"/>
      <c r="K104" s="17" t="n"/>
      <c r="L104" s="34" t="n"/>
      <c r="M104" s="17" t="n"/>
      <c r="N104" s="34" t="n"/>
      <c r="O104" s="17" t="n"/>
      <c r="P104" s="34" t="n"/>
      <c r="Q104" s="17" t="n"/>
      <c r="R104" s="34" t="n"/>
      <c r="S104" s="17" t="n"/>
      <c r="T104" s="34" t="n"/>
      <c r="U104" s="11">
        <f>IF($A104="","",SUM($AC104:$AH104))</f>
        <v/>
      </c>
      <c r="V104" s="11">
        <f>IF($A104="","",$AC104*--OR($I104="Accepted",$I104="Waived")+$AD104*--OR($K104="Accepted",$K104="Waived")+$AE104*--OR($M104="Accepted",$M104="Waived")+$AF104*--OR($O104="Accepted",$O104="Waived")+$AG104*--OR($Q104="Accepted",$Q104="Waived")+$AH104*--OR($S104="Accepted",$S104="Waived"))</f>
        <v/>
      </c>
      <c r="W104" s="19">
        <f>IF($A104="","",IFERROR(IF($U104=0,0,$V104/$U104),0))</f>
        <v/>
      </c>
      <c r="X104" s="11">
        <f>IF($A104="","",$U104-$V104)</f>
        <v/>
      </c>
      <c r="Y104" s="20">
        <f>IF(OR($A104="",$F104=""),"",$F104-Dashboard!$B$2)</f>
        <v/>
      </c>
      <c r="Z104" s="21">
        <f>IF($A104="","",IF(OR($H104="Declined",$H104="Withdrawn"),"Closed",IF(OR($C104="",COUNTIF(Lists!$A$5:$A$8,$C104)=0),"Configuration issue",IF($F104="","Add target start date",IF(OR(AND($AC104=1,$I104="Needs Revision"),AND($AD104=1,$K104="Needs Revision"),AND($AE104=1,$M104="Needs Revision"),AND($AF104=1,$O104="Needs Revision"),AND($AG104=1,$Q104="Needs Revision"),AND($AH104=1,$S104="Needs Revision")),"Needs revision",IF($W104=1,"Complete",IF($Y104&lt;0,"Past due: documents outstanding",IF($Y104&lt;=14,"Urgent: due within 14 days","Documents outstanding"))))))))</f>
        <v/>
      </c>
      <c r="AA104" s="34" t="n"/>
      <c r="AB104" s="22" t="n"/>
      <c r="AC104" s="11">
        <f>IF($A104="","",IFERROR(INDEX(Lists!$B$5:$B$8,MATCH($C104,Lists!$A$5:$A$8,0)),0))</f>
        <v/>
      </c>
      <c r="AD104" s="11">
        <f>IF($A104="","",IFERROR(INDEX(Lists!$C$5:$C$8,MATCH($C104,Lists!$A$5:$A$8,0)),0))</f>
        <v/>
      </c>
      <c r="AE104" s="11">
        <f>IF($A104="","",IFERROR(INDEX(Lists!$D$5:$D$8,MATCH($C104,Lists!$A$5:$A$8,0)),0))</f>
        <v/>
      </c>
      <c r="AF104" s="11">
        <f>IF($A104="","",IFERROR(INDEX(Lists!$E$5:$E$8,MATCH($C104,Lists!$A$5:$A$8,0)),0))</f>
        <v/>
      </c>
      <c r="AG104" s="11">
        <f>IF($A104="","",IFERROR(INDEX(Lists!$F$5:$F$8,MATCH($C104,Lists!$A$5:$A$8,0)),0))</f>
        <v/>
      </c>
      <c r="AH104" s="11">
        <f>IF($A104="","",IFERROR(INDEX(Lists!$G$5:$G$8,MATCH($C104,Lists!$A$5:$A$8,0)),0))</f>
        <v/>
      </c>
    </row>
    <row r="105">
      <c r="A105" s="17" t="n"/>
      <c r="B105" s="17" t="n"/>
      <c r="C105" s="17" t="n"/>
      <c r="D105" s="17" t="n"/>
      <c r="E105" s="34" t="n"/>
      <c r="F105" s="34" t="n"/>
      <c r="G105" s="17" t="n"/>
      <c r="H105" s="17" t="n"/>
      <c r="I105" s="17" t="n"/>
      <c r="J105" s="34" t="n"/>
      <c r="K105" s="17" t="n"/>
      <c r="L105" s="34" t="n"/>
      <c r="M105" s="17" t="n"/>
      <c r="N105" s="34" t="n"/>
      <c r="O105" s="17" t="n"/>
      <c r="P105" s="34" t="n"/>
      <c r="Q105" s="17" t="n"/>
      <c r="R105" s="34" t="n"/>
      <c r="S105" s="17" t="n"/>
      <c r="T105" s="34" t="n"/>
      <c r="U105" s="11">
        <f>IF($A105="","",SUM($AC105:$AH105))</f>
        <v/>
      </c>
      <c r="V105" s="11">
        <f>IF($A105="","",$AC105*--OR($I105="Accepted",$I105="Waived")+$AD105*--OR($K105="Accepted",$K105="Waived")+$AE105*--OR($M105="Accepted",$M105="Waived")+$AF105*--OR($O105="Accepted",$O105="Waived")+$AG105*--OR($Q105="Accepted",$Q105="Waived")+$AH105*--OR($S105="Accepted",$S105="Waived"))</f>
        <v/>
      </c>
      <c r="W105" s="19">
        <f>IF($A105="","",IFERROR(IF($U105=0,0,$V105/$U105),0))</f>
        <v/>
      </c>
      <c r="X105" s="11">
        <f>IF($A105="","",$U105-$V105)</f>
        <v/>
      </c>
      <c r="Y105" s="20">
        <f>IF(OR($A105="",$F105=""),"",$F105-Dashboard!$B$2)</f>
        <v/>
      </c>
      <c r="Z105" s="21">
        <f>IF($A105="","",IF(OR($H105="Declined",$H105="Withdrawn"),"Closed",IF(OR($C105="",COUNTIF(Lists!$A$5:$A$8,$C105)=0),"Configuration issue",IF($F105="","Add target start date",IF(OR(AND($AC105=1,$I105="Needs Revision"),AND($AD105=1,$K105="Needs Revision"),AND($AE105=1,$M105="Needs Revision"),AND($AF105=1,$O105="Needs Revision"),AND($AG105=1,$Q105="Needs Revision"),AND($AH105=1,$S105="Needs Revision")),"Needs revision",IF($W105=1,"Complete",IF($Y105&lt;0,"Past due: documents outstanding",IF($Y105&lt;=14,"Urgent: due within 14 days","Documents outstanding"))))))))</f>
        <v/>
      </c>
      <c r="AA105" s="34" t="n"/>
      <c r="AB105" s="22" t="n"/>
      <c r="AC105" s="11">
        <f>IF($A105="","",IFERROR(INDEX(Lists!$B$5:$B$8,MATCH($C105,Lists!$A$5:$A$8,0)),0))</f>
        <v/>
      </c>
      <c r="AD105" s="11">
        <f>IF($A105="","",IFERROR(INDEX(Lists!$C$5:$C$8,MATCH($C105,Lists!$A$5:$A$8,0)),0))</f>
        <v/>
      </c>
      <c r="AE105" s="11">
        <f>IF($A105="","",IFERROR(INDEX(Lists!$D$5:$D$8,MATCH($C105,Lists!$A$5:$A$8,0)),0))</f>
        <v/>
      </c>
      <c r="AF105" s="11">
        <f>IF($A105="","",IFERROR(INDEX(Lists!$E$5:$E$8,MATCH($C105,Lists!$A$5:$A$8,0)),0))</f>
        <v/>
      </c>
      <c r="AG105" s="11">
        <f>IF($A105="","",IFERROR(INDEX(Lists!$F$5:$F$8,MATCH($C105,Lists!$A$5:$A$8,0)),0))</f>
        <v/>
      </c>
      <c r="AH105" s="11">
        <f>IF($A105="","",IFERROR(INDEX(Lists!$G$5:$G$8,MATCH($C105,Lists!$A$5:$A$8,0)),0))</f>
        <v/>
      </c>
    </row>
    <row r="106">
      <c r="A106" s="17" t="n"/>
      <c r="B106" s="17" t="n"/>
      <c r="C106" s="17" t="n"/>
      <c r="D106" s="17" t="n"/>
      <c r="E106" s="34" t="n"/>
      <c r="F106" s="34" t="n"/>
      <c r="G106" s="17" t="n"/>
      <c r="H106" s="17" t="n"/>
      <c r="I106" s="17" t="n"/>
      <c r="J106" s="34" t="n"/>
      <c r="K106" s="17" t="n"/>
      <c r="L106" s="34" t="n"/>
      <c r="M106" s="17" t="n"/>
      <c r="N106" s="34" t="n"/>
      <c r="O106" s="17" t="n"/>
      <c r="P106" s="34" t="n"/>
      <c r="Q106" s="17" t="n"/>
      <c r="R106" s="34" t="n"/>
      <c r="S106" s="17" t="n"/>
      <c r="T106" s="34" t="n"/>
      <c r="U106" s="11">
        <f>IF($A106="","",SUM($AC106:$AH106))</f>
        <v/>
      </c>
      <c r="V106" s="11">
        <f>IF($A106="","",$AC106*--OR($I106="Accepted",$I106="Waived")+$AD106*--OR($K106="Accepted",$K106="Waived")+$AE106*--OR($M106="Accepted",$M106="Waived")+$AF106*--OR($O106="Accepted",$O106="Waived")+$AG106*--OR($Q106="Accepted",$Q106="Waived")+$AH106*--OR($S106="Accepted",$S106="Waived"))</f>
        <v/>
      </c>
      <c r="W106" s="19">
        <f>IF($A106="","",IFERROR(IF($U106=0,0,$V106/$U106),0))</f>
        <v/>
      </c>
      <c r="X106" s="11">
        <f>IF($A106="","",$U106-$V106)</f>
        <v/>
      </c>
      <c r="Y106" s="20">
        <f>IF(OR($A106="",$F106=""),"",$F106-Dashboard!$B$2)</f>
        <v/>
      </c>
      <c r="Z106" s="21">
        <f>IF($A106="","",IF(OR($H106="Declined",$H106="Withdrawn"),"Closed",IF(OR($C106="",COUNTIF(Lists!$A$5:$A$8,$C106)=0),"Configuration issue",IF($F106="","Add target start date",IF(OR(AND($AC106=1,$I106="Needs Revision"),AND($AD106=1,$K106="Needs Revision"),AND($AE106=1,$M106="Needs Revision"),AND($AF106=1,$O106="Needs Revision"),AND($AG106=1,$Q106="Needs Revision"),AND($AH106=1,$S106="Needs Revision")),"Needs revision",IF($W106=1,"Complete",IF($Y106&lt;0,"Past due: documents outstanding",IF($Y106&lt;=14,"Urgent: due within 14 days","Documents outstanding"))))))))</f>
        <v/>
      </c>
      <c r="AA106" s="34" t="n"/>
      <c r="AB106" s="22" t="n"/>
      <c r="AC106" s="11">
        <f>IF($A106="","",IFERROR(INDEX(Lists!$B$5:$B$8,MATCH($C106,Lists!$A$5:$A$8,0)),0))</f>
        <v/>
      </c>
      <c r="AD106" s="11">
        <f>IF($A106="","",IFERROR(INDEX(Lists!$C$5:$C$8,MATCH($C106,Lists!$A$5:$A$8,0)),0))</f>
        <v/>
      </c>
      <c r="AE106" s="11">
        <f>IF($A106="","",IFERROR(INDEX(Lists!$D$5:$D$8,MATCH($C106,Lists!$A$5:$A$8,0)),0))</f>
        <v/>
      </c>
      <c r="AF106" s="11">
        <f>IF($A106="","",IFERROR(INDEX(Lists!$E$5:$E$8,MATCH($C106,Lists!$A$5:$A$8,0)),0))</f>
        <v/>
      </c>
      <c r="AG106" s="11">
        <f>IF($A106="","",IFERROR(INDEX(Lists!$F$5:$F$8,MATCH($C106,Lists!$A$5:$A$8,0)),0))</f>
        <v/>
      </c>
      <c r="AH106" s="11">
        <f>IF($A106="","",IFERROR(INDEX(Lists!$G$5:$G$8,MATCH($C106,Lists!$A$5:$A$8,0)),0))</f>
        <v/>
      </c>
    </row>
    <row r="107">
      <c r="A107" s="17" t="n"/>
      <c r="B107" s="17" t="n"/>
      <c r="C107" s="17" t="n"/>
      <c r="D107" s="17" t="n"/>
      <c r="E107" s="34" t="n"/>
      <c r="F107" s="34" t="n"/>
      <c r="G107" s="17" t="n"/>
      <c r="H107" s="17" t="n"/>
      <c r="I107" s="17" t="n"/>
      <c r="J107" s="34" t="n"/>
      <c r="K107" s="17" t="n"/>
      <c r="L107" s="34" t="n"/>
      <c r="M107" s="17" t="n"/>
      <c r="N107" s="34" t="n"/>
      <c r="O107" s="17" t="n"/>
      <c r="P107" s="34" t="n"/>
      <c r="Q107" s="17" t="n"/>
      <c r="R107" s="34" t="n"/>
      <c r="S107" s="17" t="n"/>
      <c r="T107" s="34" t="n"/>
      <c r="U107" s="11">
        <f>IF($A107="","",SUM($AC107:$AH107))</f>
        <v/>
      </c>
      <c r="V107" s="11">
        <f>IF($A107="","",$AC107*--OR($I107="Accepted",$I107="Waived")+$AD107*--OR($K107="Accepted",$K107="Waived")+$AE107*--OR($M107="Accepted",$M107="Waived")+$AF107*--OR($O107="Accepted",$O107="Waived")+$AG107*--OR($Q107="Accepted",$Q107="Waived")+$AH107*--OR($S107="Accepted",$S107="Waived"))</f>
        <v/>
      </c>
      <c r="W107" s="19">
        <f>IF($A107="","",IFERROR(IF($U107=0,0,$V107/$U107),0))</f>
        <v/>
      </c>
      <c r="X107" s="11">
        <f>IF($A107="","",$U107-$V107)</f>
        <v/>
      </c>
      <c r="Y107" s="20">
        <f>IF(OR($A107="",$F107=""),"",$F107-Dashboard!$B$2)</f>
        <v/>
      </c>
      <c r="Z107" s="21">
        <f>IF($A107="","",IF(OR($H107="Declined",$H107="Withdrawn"),"Closed",IF(OR($C107="",COUNTIF(Lists!$A$5:$A$8,$C107)=0),"Configuration issue",IF($F107="","Add target start date",IF(OR(AND($AC107=1,$I107="Needs Revision"),AND($AD107=1,$K107="Needs Revision"),AND($AE107=1,$M107="Needs Revision"),AND($AF107=1,$O107="Needs Revision"),AND($AG107=1,$Q107="Needs Revision"),AND($AH107=1,$S107="Needs Revision")),"Needs revision",IF($W107=1,"Complete",IF($Y107&lt;0,"Past due: documents outstanding",IF($Y107&lt;=14,"Urgent: due within 14 days","Documents outstanding"))))))))</f>
        <v/>
      </c>
      <c r="AA107" s="34" t="n"/>
      <c r="AB107" s="22" t="n"/>
      <c r="AC107" s="11">
        <f>IF($A107="","",IFERROR(INDEX(Lists!$B$5:$B$8,MATCH($C107,Lists!$A$5:$A$8,0)),0))</f>
        <v/>
      </c>
      <c r="AD107" s="11">
        <f>IF($A107="","",IFERROR(INDEX(Lists!$C$5:$C$8,MATCH($C107,Lists!$A$5:$A$8,0)),0))</f>
        <v/>
      </c>
      <c r="AE107" s="11">
        <f>IF($A107="","",IFERROR(INDEX(Lists!$D$5:$D$8,MATCH($C107,Lists!$A$5:$A$8,0)),0))</f>
        <v/>
      </c>
      <c r="AF107" s="11">
        <f>IF($A107="","",IFERROR(INDEX(Lists!$E$5:$E$8,MATCH($C107,Lists!$A$5:$A$8,0)),0))</f>
        <v/>
      </c>
      <c r="AG107" s="11">
        <f>IF($A107="","",IFERROR(INDEX(Lists!$F$5:$F$8,MATCH($C107,Lists!$A$5:$A$8,0)),0))</f>
        <v/>
      </c>
      <c r="AH107" s="11">
        <f>IF($A107="","",IFERROR(INDEX(Lists!$G$5:$G$8,MATCH($C107,Lists!$A$5:$A$8,0)),0))</f>
        <v/>
      </c>
    </row>
    <row r="108">
      <c r="A108" s="17" t="n"/>
      <c r="B108" s="17" t="n"/>
      <c r="C108" s="17" t="n"/>
      <c r="D108" s="17" t="n"/>
      <c r="E108" s="34" t="n"/>
      <c r="F108" s="34" t="n"/>
      <c r="G108" s="17" t="n"/>
      <c r="H108" s="17" t="n"/>
      <c r="I108" s="17" t="n"/>
      <c r="J108" s="34" t="n"/>
      <c r="K108" s="17" t="n"/>
      <c r="L108" s="34" t="n"/>
      <c r="M108" s="17" t="n"/>
      <c r="N108" s="34" t="n"/>
      <c r="O108" s="17" t="n"/>
      <c r="P108" s="34" t="n"/>
      <c r="Q108" s="17" t="n"/>
      <c r="R108" s="34" t="n"/>
      <c r="S108" s="17" t="n"/>
      <c r="T108" s="34" t="n"/>
      <c r="U108" s="11">
        <f>IF($A108="","",SUM($AC108:$AH108))</f>
        <v/>
      </c>
      <c r="V108" s="11">
        <f>IF($A108="","",$AC108*--OR($I108="Accepted",$I108="Waived")+$AD108*--OR($K108="Accepted",$K108="Waived")+$AE108*--OR($M108="Accepted",$M108="Waived")+$AF108*--OR($O108="Accepted",$O108="Waived")+$AG108*--OR($Q108="Accepted",$Q108="Waived")+$AH108*--OR($S108="Accepted",$S108="Waived"))</f>
        <v/>
      </c>
      <c r="W108" s="19">
        <f>IF($A108="","",IFERROR(IF($U108=0,0,$V108/$U108),0))</f>
        <v/>
      </c>
      <c r="X108" s="11">
        <f>IF($A108="","",$U108-$V108)</f>
        <v/>
      </c>
      <c r="Y108" s="20">
        <f>IF(OR($A108="",$F108=""),"",$F108-Dashboard!$B$2)</f>
        <v/>
      </c>
      <c r="Z108" s="21">
        <f>IF($A108="","",IF(OR($H108="Declined",$H108="Withdrawn"),"Closed",IF(OR($C108="",COUNTIF(Lists!$A$5:$A$8,$C108)=0),"Configuration issue",IF($F108="","Add target start date",IF(OR(AND($AC108=1,$I108="Needs Revision"),AND($AD108=1,$K108="Needs Revision"),AND($AE108=1,$M108="Needs Revision"),AND($AF108=1,$O108="Needs Revision"),AND($AG108=1,$Q108="Needs Revision"),AND($AH108=1,$S108="Needs Revision")),"Needs revision",IF($W108=1,"Complete",IF($Y108&lt;0,"Past due: documents outstanding",IF($Y108&lt;=14,"Urgent: due within 14 days","Documents outstanding"))))))))</f>
        <v/>
      </c>
      <c r="AA108" s="34" t="n"/>
      <c r="AB108" s="22" t="n"/>
      <c r="AC108" s="11">
        <f>IF($A108="","",IFERROR(INDEX(Lists!$B$5:$B$8,MATCH($C108,Lists!$A$5:$A$8,0)),0))</f>
        <v/>
      </c>
      <c r="AD108" s="11">
        <f>IF($A108="","",IFERROR(INDEX(Lists!$C$5:$C$8,MATCH($C108,Lists!$A$5:$A$8,0)),0))</f>
        <v/>
      </c>
      <c r="AE108" s="11">
        <f>IF($A108="","",IFERROR(INDEX(Lists!$D$5:$D$8,MATCH($C108,Lists!$A$5:$A$8,0)),0))</f>
        <v/>
      </c>
      <c r="AF108" s="11">
        <f>IF($A108="","",IFERROR(INDEX(Lists!$E$5:$E$8,MATCH($C108,Lists!$A$5:$A$8,0)),0))</f>
        <v/>
      </c>
      <c r="AG108" s="11">
        <f>IF($A108="","",IFERROR(INDEX(Lists!$F$5:$F$8,MATCH($C108,Lists!$A$5:$A$8,0)),0))</f>
        <v/>
      </c>
      <c r="AH108" s="11">
        <f>IF($A108="","",IFERROR(INDEX(Lists!$G$5:$G$8,MATCH($C108,Lists!$A$5:$A$8,0)),0))</f>
        <v/>
      </c>
    </row>
    <row r="109">
      <c r="A109" s="17" t="n"/>
      <c r="B109" s="17" t="n"/>
      <c r="C109" s="17" t="n"/>
      <c r="D109" s="17" t="n"/>
      <c r="E109" s="34" t="n"/>
      <c r="F109" s="34" t="n"/>
      <c r="G109" s="17" t="n"/>
      <c r="H109" s="17" t="n"/>
      <c r="I109" s="17" t="n"/>
      <c r="J109" s="34" t="n"/>
      <c r="K109" s="17" t="n"/>
      <c r="L109" s="34" t="n"/>
      <c r="M109" s="17" t="n"/>
      <c r="N109" s="34" t="n"/>
      <c r="O109" s="17" t="n"/>
      <c r="P109" s="34" t="n"/>
      <c r="Q109" s="17" t="n"/>
      <c r="R109" s="34" t="n"/>
      <c r="S109" s="17" t="n"/>
      <c r="T109" s="34" t="n"/>
      <c r="U109" s="11">
        <f>IF($A109="","",SUM($AC109:$AH109))</f>
        <v/>
      </c>
      <c r="V109" s="11">
        <f>IF($A109="","",$AC109*--OR($I109="Accepted",$I109="Waived")+$AD109*--OR($K109="Accepted",$K109="Waived")+$AE109*--OR($M109="Accepted",$M109="Waived")+$AF109*--OR($O109="Accepted",$O109="Waived")+$AG109*--OR($Q109="Accepted",$Q109="Waived")+$AH109*--OR($S109="Accepted",$S109="Waived"))</f>
        <v/>
      </c>
      <c r="W109" s="19">
        <f>IF($A109="","",IFERROR(IF($U109=0,0,$V109/$U109),0))</f>
        <v/>
      </c>
      <c r="X109" s="11">
        <f>IF($A109="","",$U109-$V109)</f>
        <v/>
      </c>
      <c r="Y109" s="20">
        <f>IF(OR($A109="",$F109=""),"",$F109-Dashboard!$B$2)</f>
        <v/>
      </c>
      <c r="Z109" s="21">
        <f>IF($A109="","",IF(OR($H109="Declined",$H109="Withdrawn"),"Closed",IF(OR($C109="",COUNTIF(Lists!$A$5:$A$8,$C109)=0),"Configuration issue",IF($F109="","Add target start date",IF(OR(AND($AC109=1,$I109="Needs Revision"),AND($AD109=1,$K109="Needs Revision"),AND($AE109=1,$M109="Needs Revision"),AND($AF109=1,$O109="Needs Revision"),AND($AG109=1,$Q109="Needs Revision"),AND($AH109=1,$S109="Needs Revision")),"Needs revision",IF($W109=1,"Complete",IF($Y109&lt;0,"Past due: documents outstanding",IF($Y109&lt;=14,"Urgent: due within 14 days","Documents outstanding"))))))))</f>
        <v/>
      </c>
      <c r="AA109" s="34" t="n"/>
      <c r="AB109" s="22" t="n"/>
      <c r="AC109" s="11">
        <f>IF($A109="","",IFERROR(INDEX(Lists!$B$5:$B$8,MATCH($C109,Lists!$A$5:$A$8,0)),0))</f>
        <v/>
      </c>
      <c r="AD109" s="11">
        <f>IF($A109="","",IFERROR(INDEX(Lists!$C$5:$C$8,MATCH($C109,Lists!$A$5:$A$8,0)),0))</f>
        <v/>
      </c>
      <c r="AE109" s="11">
        <f>IF($A109="","",IFERROR(INDEX(Lists!$D$5:$D$8,MATCH($C109,Lists!$A$5:$A$8,0)),0))</f>
        <v/>
      </c>
      <c r="AF109" s="11">
        <f>IF($A109="","",IFERROR(INDEX(Lists!$E$5:$E$8,MATCH($C109,Lists!$A$5:$A$8,0)),0))</f>
        <v/>
      </c>
      <c r="AG109" s="11">
        <f>IF($A109="","",IFERROR(INDEX(Lists!$F$5:$F$8,MATCH($C109,Lists!$A$5:$A$8,0)),0))</f>
        <v/>
      </c>
      <c r="AH109" s="11">
        <f>IF($A109="","",IFERROR(INDEX(Lists!$G$5:$G$8,MATCH($C109,Lists!$A$5:$A$8,0)),0))</f>
        <v/>
      </c>
    </row>
    <row r="110">
      <c r="A110" s="17" t="n"/>
      <c r="B110" s="17" t="n"/>
      <c r="C110" s="17" t="n"/>
      <c r="D110" s="17" t="n"/>
      <c r="E110" s="34" t="n"/>
      <c r="F110" s="34" t="n"/>
      <c r="G110" s="17" t="n"/>
      <c r="H110" s="17" t="n"/>
      <c r="I110" s="17" t="n"/>
      <c r="J110" s="34" t="n"/>
      <c r="K110" s="17" t="n"/>
      <c r="L110" s="34" t="n"/>
      <c r="M110" s="17" t="n"/>
      <c r="N110" s="34" t="n"/>
      <c r="O110" s="17" t="n"/>
      <c r="P110" s="34" t="n"/>
      <c r="Q110" s="17" t="n"/>
      <c r="R110" s="34" t="n"/>
      <c r="S110" s="17" t="n"/>
      <c r="T110" s="34" t="n"/>
      <c r="U110" s="11">
        <f>IF($A110="","",SUM($AC110:$AH110))</f>
        <v/>
      </c>
      <c r="V110" s="11">
        <f>IF($A110="","",$AC110*--OR($I110="Accepted",$I110="Waived")+$AD110*--OR($K110="Accepted",$K110="Waived")+$AE110*--OR($M110="Accepted",$M110="Waived")+$AF110*--OR($O110="Accepted",$O110="Waived")+$AG110*--OR($Q110="Accepted",$Q110="Waived")+$AH110*--OR($S110="Accepted",$S110="Waived"))</f>
        <v/>
      </c>
      <c r="W110" s="19">
        <f>IF($A110="","",IFERROR(IF($U110=0,0,$V110/$U110),0))</f>
        <v/>
      </c>
      <c r="X110" s="11">
        <f>IF($A110="","",$U110-$V110)</f>
        <v/>
      </c>
      <c r="Y110" s="20">
        <f>IF(OR($A110="",$F110=""),"",$F110-Dashboard!$B$2)</f>
        <v/>
      </c>
      <c r="Z110" s="21">
        <f>IF($A110="","",IF(OR($H110="Declined",$H110="Withdrawn"),"Closed",IF(OR($C110="",COUNTIF(Lists!$A$5:$A$8,$C110)=0),"Configuration issue",IF($F110="","Add target start date",IF(OR(AND($AC110=1,$I110="Needs Revision"),AND($AD110=1,$K110="Needs Revision"),AND($AE110=1,$M110="Needs Revision"),AND($AF110=1,$O110="Needs Revision"),AND($AG110=1,$Q110="Needs Revision"),AND($AH110=1,$S110="Needs Revision")),"Needs revision",IF($W110=1,"Complete",IF($Y110&lt;0,"Past due: documents outstanding",IF($Y110&lt;=14,"Urgent: due within 14 days","Documents outstanding"))))))))</f>
        <v/>
      </c>
      <c r="AA110" s="34" t="n"/>
      <c r="AB110" s="22" t="n"/>
      <c r="AC110" s="11">
        <f>IF($A110="","",IFERROR(INDEX(Lists!$B$5:$B$8,MATCH($C110,Lists!$A$5:$A$8,0)),0))</f>
        <v/>
      </c>
      <c r="AD110" s="11">
        <f>IF($A110="","",IFERROR(INDEX(Lists!$C$5:$C$8,MATCH($C110,Lists!$A$5:$A$8,0)),0))</f>
        <v/>
      </c>
      <c r="AE110" s="11">
        <f>IF($A110="","",IFERROR(INDEX(Lists!$D$5:$D$8,MATCH($C110,Lists!$A$5:$A$8,0)),0))</f>
        <v/>
      </c>
      <c r="AF110" s="11">
        <f>IF($A110="","",IFERROR(INDEX(Lists!$E$5:$E$8,MATCH($C110,Lists!$A$5:$A$8,0)),0))</f>
        <v/>
      </c>
      <c r="AG110" s="11">
        <f>IF($A110="","",IFERROR(INDEX(Lists!$F$5:$F$8,MATCH($C110,Lists!$A$5:$A$8,0)),0))</f>
        <v/>
      </c>
      <c r="AH110" s="11">
        <f>IF($A110="","",IFERROR(INDEX(Lists!$G$5:$G$8,MATCH($C110,Lists!$A$5:$A$8,0)),0))</f>
        <v/>
      </c>
    </row>
    <row r="111">
      <c r="A111" s="17" t="n"/>
      <c r="B111" s="17" t="n"/>
      <c r="C111" s="17" t="n"/>
      <c r="D111" s="17" t="n"/>
      <c r="E111" s="34" t="n"/>
      <c r="F111" s="34" t="n"/>
      <c r="G111" s="17" t="n"/>
      <c r="H111" s="17" t="n"/>
      <c r="I111" s="17" t="n"/>
      <c r="J111" s="34" t="n"/>
      <c r="K111" s="17" t="n"/>
      <c r="L111" s="34" t="n"/>
      <c r="M111" s="17" t="n"/>
      <c r="N111" s="34" t="n"/>
      <c r="O111" s="17" t="n"/>
      <c r="P111" s="34" t="n"/>
      <c r="Q111" s="17" t="n"/>
      <c r="R111" s="34" t="n"/>
      <c r="S111" s="17" t="n"/>
      <c r="T111" s="34" t="n"/>
      <c r="U111" s="11">
        <f>IF($A111="","",SUM($AC111:$AH111))</f>
        <v/>
      </c>
      <c r="V111" s="11">
        <f>IF($A111="","",$AC111*--OR($I111="Accepted",$I111="Waived")+$AD111*--OR($K111="Accepted",$K111="Waived")+$AE111*--OR($M111="Accepted",$M111="Waived")+$AF111*--OR($O111="Accepted",$O111="Waived")+$AG111*--OR($Q111="Accepted",$Q111="Waived")+$AH111*--OR($S111="Accepted",$S111="Waived"))</f>
        <v/>
      </c>
      <c r="W111" s="19">
        <f>IF($A111="","",IFERROR(IF($U111=0,0,$V111/$U111),0))</f>
        <v/>
      </c>
      <c r="X111" s="11">
        <f>IF($A111="","",$U111-$V111)</f>
        <v/>
      </c>
      <c r="Y111" s="20">
        <f>IF(OR($A111="",$F111=""),"",$F111-Dashboard!$B$2)</f>
        <v/>
      </c>
      <c r="Z111" s="21">
        <f>IF($A111="","",IF(OR($H111="Declined",$H111="Withdrawn"),"Closed",IF(OR($C111="",COUNTIF(Lists!$A$5:$A$8,$C111)=0),"Configuration issue",IF($F111="","Add target start date",IF(OR(AND($AC111=1,$I111="Needs Revision"),AND($AD111=1,$K111="Needs Revision"),AND($AE111=1,$M111="Needs Revision"),AND($AF111=1,$O111="Needs Revision"),AND($AG111=1,$Q111="Needs Revision"),AND($AH111=1,$S111="Needs Revision")),"Needs revision",IF($W111=1,"Complete",IF($Y111&lt;0,"Past due: documents outstanding",IF($Y111&lt;=14,"Urgent: due within 14 days","Documents outstanding"))))))))</f>
        <v/>
      </c>
      <c r="AA111" s="34" t="n"/>
      <c r="AB111" s="22" t="n"/>
      <c r="AC111" s="11">
        <f>IF($A111="","",IFERROR(INDEX(Lists!$B$5:$B$8,MATCH($C111,Lists!$A$5:$A$8,0)),0))</f>
        <v/>
      </c>
      <c r="AD111" s="11">
        <f>IF($A111="","",IFERROR(INDEX(Lists!$C$5:$C$8,MATCH($C111,Lists!$A$5:$A$8,0)),0))</f>
        <v/>
      </c>
      <c r="AE111" s="11">
        <f>IF($A111="","",IFERROR(INDEX(Lists!$D$5:$D$8,MATCH($C111,Lists!$A$5:$A$8,0)),0))</f>
        <v/>
      </c>
      <c r="AF111" s="11">
        <f>IF($A111="","",IFERROR(INDEX(Lists!$E$5:$E$8,MATCH($C111,Lists!$A$5:$A$8,0)),0))</f>
        <v/>
      </c>
      <c r="AG111" s="11">
        <f>IF($A111="","",IFERROR(INDEX(Lists!$F$5:$F$8,MATCH($C111,Lists!$A$5:$A$8,0)),0))</f>
        <v/>
      </c>
      <c r="AH111" s="11">
        <f>IF($A111="","",IFERROR(INDEX(Lists!$G$5:$G$8,MATCH($C111,Lists!$A$5:$A$8,0)),0))</f>
        <v/>
      </c>
    </row>
    <row r="112">
      <c r="A112" s="17" t="n"/>
      <c r="B112" s="17" t="n"/>
      <c r="C112" s="17" t="n"/>
      <c r="D112" s="17" t="n"/>
      <c r="E112" s="34" t="n"/>
      <c r="F112" s="34" t="n"/>
      <c r="G112" s="17" t="n"/>
      <c r="H112" s="17" t="n"/>
      <c r="I112" s="17" t="n"/>
      <c r="J112" s="34" t="n"/>
      <c r="K112" s="17" t="n"/>
      <c r="L112" s="34" t="n"/>
      <c r="M112" s="17" t="n"/>
      <c r="N112" s="34" t="n"/>
      <c r="O112" s="17" t="n"/>
      <c r="P112" s="34" t="n"/>
      <c r="Q112" s="17" t="n"/>
      <c r="R112" s="34" t="n"/>
      <c r="S112" s="17" t="n"/>
      <c r="T112" s="34" t="n"/>
      <c r="U112" s="11">
        <f>IF($A112="","",SUM($AC112:$AH112))</f>
        <v/>
      </c>
      <c r="V112" s="11">
        <f>IF($A112="","",$AC112*--OR($I112="Accepted",$I112="Waived")+$AD112*--OR($K112="Accepted",$K112="Waived")+$AE112*--OR($M112="Accepted",$M112="Waived")+$AF112*--OR($O112="Accepted",$O112="Waived")+$AG112*--OR($Q112="Accepted",$Q112="Waived")+$AH112*--OR($S112="Accepted",$S112="Waived"))</f>
        <v/>
      </c>
      <c r="W112" s="19">
        <f>IF($A112="","",IFERROR(IF($U112=0,0,$V112/$U112),0))</f>
        <v/>
      </c>
      <c r="X112" s="11">
        <f>IF($A112="","",$U112-$V112)</f>
        <v/>
      </c>
      <c r="Y112" s="20">
        <f>IF(OR($A112="",$F112=""),"",$F112-Dashboard!$B$2)</f>
        <v/>
      </c>
      <c r="Z112" s="21">
        <f>IF($A112="","",IF(OR($H112="Declined",$H112="Withdrawn"),"Closed",IF(OR($C112="",COUNTIF(Lists!$A$5:$A$8,$C112)=0),"Configuration issue",IF($F112="","Add target start date",IF(OR(AND($AC112=1,$I112="Needs Revision"),AND($AD112=1,$K112="Needs Revision"),AND($AE112=1,$M112="Needs Revision"),AND($AF112=1,$O112="Needs Revision"),AND($AG112=1,$Q112="Needs Revision"),AND($AH112=1,$S112="Needs Revision")),"Needs revision",IF($W112=1,"Complete",IF($Y112&lt;0,"Past due: documents outstanding",IF($Y112&lt;=14,"Urgent: due within 14 days","Documents outstanding"))))))))</f>
        <v/>
      </c>
      <c r="AA112" s="34" t="n"/>
      <c r="AB112" s="22" t="n"/>
      <c r="AC112" s="11">
        <f>IF($A112="","",IFERROR(INDEX(Lists!$B$5:$B$8,MATCH($C112,Lists!$A$5:$A$8,0)),0))</f>
        <v/>
      </c>
      <c r="AD112" s="11">
        <f>IF($A112="","",IFERROR(INDEX(Lists!$C$5:$C$8,MATCH($C112,Lists!$A$5:$A$8,0)),0))</f>
        <v/>
      </c>
      <c r="AE112" s="11">
        <f>IF($A112="","",IFERROR(INDEX(Lists!$D$5:$D$8,MATCH($C112,Lists!$A$5:$A$8,0)),0))</f>
        <v/>
      </c>
      <c r="AF112" s="11">
        <f>IF($A112="","",IFERROR(INDEX(Lists!$E$5:$E$8,MATCH($C112,Lists!$A$5:$A$8,0)),0))</f>
        <v/>
      </c>
      <c r="AG112" s="11">
        <f>IF($A112="","",IFERROR(INDEX(Lists!$F$5:$F$8,MATCH($C112,Lists!$A$5:$A$8,0)),0))</f>
        <v/>
      </c>
      <c r="AH112" s="11">
        <f>IF($A112="","",IFERROR(INDEX(Lists!$G$5:$G$8,MATCH($C112,Lists!$A$5:$A$8,0)),0))</f>
        <v/>
      </c>
    </row>
    <row r="113">
      <c r="A113" s="17" t="n"/>
      <c r="B113" s="17" t="n"/>
      <c r="C113" s="17" t="n"/>
      <c r="D113" s="17" t="n"/>
      <c r="E113" s="34" t="n"/>
      <c r="F113" s="34" t="n"/>
      <c r="G113" s="17" t="n"/>
      <c r="H113" s="17" t="n"/>
      <c r="I113" s="17" t="n"/>
      <c r="J113" s="34" t="n"/>
      <c r="K113" s="17" t="n"/>
      <c r="L113" s="34" t="n"/>
      <c r="M113" s="17" t="n"/>
      <c r="N113" s="34" t="n"/>
      <c r="O113" s="17" t="n"/>
      <c r="P113" s="34" t="n"/>
      <c r="Q113" s="17" t="n"/>
      <c r="R113" s="34" t="n"/>
      <c r="S113" s="17" t="n"/>
      <c r="T113" s="34" t="n"/>
      <c r="U113" s="11">
        <f>IF($A113="","",SUM($AC113:$AH113))</f>
        <v/>
      </c>
      <c r="V113" s="11">
        <f>IF($A113="","",$AC113*--OR($I113="Accepted",$I113="Waived")+$AD113*--OR($K113="Accepted",$K113="Waived")+$AE113*--OR($M113="Accepted",$M113="Waived")+$AF113*--OR($O113="Accepted",$O113="Waived")+$AG113*--OR($Q113="Accepted",$Q113="Waived")+$AH113*--OR($S113="Accepted",$S113="Waived"))</f>
        <v/>
      </c>
      <c r="W113" s="19">
        <f>IF($A113="","",IFERROR(IF($U113=0,0,$V113/$U113),0))</f>
        <v/>
      </c>
      <c r="X113" s="11">
        <f>IF($A113="","",$U113-$V113)</f>
        <v/>
      </c>
      <c r="Y113" s="20">
        <f>IF(OR($A113="",$F113=""),"",$F113-Dashboard!$B$2)</f>
        <v/>
      </c>
      <c r="Z113" s="21">
        <f>IF($A113="","",IF(OR($H113="Declined",$H113="Withdrawn"),"Closed",IF(OR($C113="",COUNTIF(Lists!$A$5:$A$8,$C113)=0),"Configuration issue",IF($F113="","Add target start date",IF(OR(AND($AC113=1,$I113="Needs Revision"),AND($AD113=1,$K113="Needs Revision"),AND($AE113=1,$M113="Needs Revision"),AND($AF113=1,$O113="Needs Revision"),AND($AG113=1,$Q113="Needs Revision"),AND($AH113=1,$S113="Needs Revision")),"Needs revision",IF($W113=1,"Complete",IF($Y113&lt;0,"Past due: documents outstanding",IF($Y113&lt;=14,"Urgent: due within 14 days","Documents outstanding"))))))))</f>
        <v/>
      </c>
      <c r="AA113" s="34" t="n"/>
      <c r="AB113" s="22" t="n"/>
      <c r="AC113" s="11">
        <f>IF($A113="","",IFERROR(INDEX(Lists!$B$5:$B$8,MATCH($C113,Lists!$A$5:$A$8,0)),0))</f>
        <v/>
      </c>
      <c r="AD113" s="11">
        <f>IF($A113="","",IFERROR(INDEX(Lists!$C$5:$C$8,MATCH($C113,Lists!$A$5:$A$8,0)),0))</f>
        <v/>
      </c>
      <c r="AE113" s="11">
        <f>IF($A113="","",IFERROR(INDEX(Lists!$D$5:$D$8,MATCH($C113,Lists!$A$5:$A$8,0)),0))</f>
        <v/>
      </c>
      <c r="AF113" s="11">
        <f>IF($A113="","",IFERROR(INDEX(Lists!$E$5:$E$8,MATCH($C113,Lists!$A$5:$A$8,0)),0))</f>
        <v/>
      </c>
      <c r="AG113" s="11">
        <f>IF($A113="","",IFERROR(INDEX(Lists!$F$5:$F$8,MATCH($C113,Lists!$A$5:$A$8,0)),0))</f>
        <v/>
      </c>
      <c r="AH113" s="11">
        <f>IF($A113="","",IFERROR(INDEX(Lists!$G$5:$G$8,MATCH($C113,Lists!$A$5:$A$8,0)),0))</f>
        <v/>
      </c>
    </row>
    <row r="114">
      <c r="A114" s="17" t="n"/>
      <c r="B114" s="17" t="n"/>
      <c r="C114" s="17" t="n"/>
      <c r="D114" s="17" t="n"/>
      <c r="E114" s="34" t="n"/>
      <c r="F114" s="34" t="n"/>
      <c r="G114" s="17" t="n"/>
      <c r="H114" s="17" t="n"/>
      <c r="I114" s="17" t="n"/>
      <c r="J114" s="34" t="n"/>
      <c r="K114" s="17" t="n"/>
      <c r="L114" s="34" t="n"/>
      <c r="M114" s="17" t="n"/>
      <c r="N114" s="34" t="n"/>
      <c r="O114" s="17" t="n"/>
      <c r="P114" s="34" t="n"/>
      <c r="Q114" s="17" t="n"/>
      <c r="R114" s="34" t="n"/>
      <c r="S114" s="17" t="n"/>
      <c r="T114" s="34" t="n"/>
      <c r="U114" s="11">
        <f>IF($A114="","",SUM($AC114:$AH114))</f>
        <v/>
      </c>
      <c r="V114" s="11">
        <f>IF($A114="","",$AC114*--OR($I114="Accepted",$I114="Waived")+$AD114*--OR($K114="Accepted",$K114="Waived")+$AE114*--OR($M114="Accepted",$M114="Waived")+$AF114*--OR($O114="Accepted",$O114="Waived")+$AG114*--OR($Q114="Accepted",$Q114="Waived")+$AH114*--OR($S114="Accepted",$S114="Waived"))</f>
        <v/>
      </c>
      <c r="W114" s="19">
        <f>IF($A114="","",IFERROR(IF($U114=0,0,$V114/$U114),0))</f>
        <v/>
      </c>
      <c r="X114" s="11">
        <f>IF($A114="","",$U114-$V114)</f>
        <v/>
      </c>
      <c r="Y114" s="20">
        <f>IF(OR($A114="",$F114=""),"",$F114-Dashboard!$B$2)</f>
        <v/>
      </c>
      <c r="Z114" s="21">
        <f>IF($A114="","",IF(OR($H114="Declined",$H114="Withdrawn"),"Closed",IF(OR($C114="",COUNTIF(Lists!$A$5:$A$8,$C114)=0),"Configuration issue",IF($F114="","Add target start date",IF(OR(AND($AC114=1,$I114="Needs Revision"),AND($AD114=1,$K114="Needs Revision"),AND($AE114=1,$M114="Needs Revision"),AND($AF114=1,$O114="Needs Revision"),AND($AG114=1,$Q114="Needs Revision"),AND($AH114=1,$S114="Needs Revision")),"Needs revision",IF($W114=1,"Complete",IF($Y114&lt;0,"Past due: documents outstanding",IF($Y114&lt;=14,"Urgent: due within 14 days","Documents outstanding"))))))))</f>
        <v/>
      </c>
      <c r="AA114" s="34" t="n"/>
      <c r="AB114" s="22" t="n"/>
      <c r="AC114" s="11">
        <f>IF($A114="","",IFERROR(INDEX(Lists!$B$5:$B$8,MATCH($C114,Lists!$A$5:$A$8,0)),0))</f>
        <v/>
      </c>
      <c r="AD114" s="11">
        <f>IF($A114="","",IFERROR(INDEX(Lists!$C$5:$C$8,MATCH($C114,Lists!$A$5:$A$8,0)),0))</f>
        <v/>
      </c>
      <c r="AE114" s="11">
        <f>IF($A114="","",IFERROR(INDEX(Lists!$D$5:$D$8,MATCH($C114,Lists!$A$5:$A$8,0)),0))</f>
        <v/>
      </c>
      <c r="AF114" s="11">
        <f>IF($A114="","",IFERROR(INDEX(Lists!$E$5:$E$8,MATCH($C114,Lists!$A$5:$A$8,0)),0))</f>
        <v/>
      </c>
      <c r="AG114" s="11">
        <f>IF($A114="","",IFERROR(INDEX(Lists!$F$5:$F$8,MATCH($C114,Lists!$A$5:$A$8,0)),0))</f>
        <v/>
      </c>
      <c r="AH114" s="11">
        <f>IF($A114="","",IFERROR(INDEX(Lists!$G$5:$G$8,MATCH($C114,Lists!$A$5:$A$8,0)),0))</f>
        <v/>
      </c>
    </row>
    <row r="115">
      <c r="A115" s="17" t="n"/>
      <c r="B115" s="17" t="n"/>
      <c r="C115" s="17" t="n"/>
      <c r="D115" s="17" t="n"/>
      <c r="E115" s="34" t="n"/>
      <c r="F115" s="34" t="n"/>
      <c r="G115" s="17" t="n"/>
      <c r="H115" s="17" t="n"/>
      <c r="I115" s="17" t="n"/>
      <c r="J115" s="34" t="n"/>
      <c r="K115" s="17" t="n"/>
      <c r="L115" s="34" t="n"/>
      <c r="M115" s="17" t="n"/>
      <c r="N115" s="34" t="n"/>
      <c r="O115" s="17" t="n"/>
      <c r="P115" s="34" t="n"/>
      <c r="Q115" s="17" t="n"/>
      <c r="R115" s="34" t="n"/>
      <c r="S115" s="17" t="n"/>
      <c r="T115" s="34" t="n"/>
      <c r="U115" s="11">
        <f>IF($A115="","",SUM($AC115:$AH115))</f>
        <v/>
      </c>
      <c r="V115" s="11">
        <f>IF($A115="","",$AC115*--OR($I115="Accepted",$I115="Waived")+$AD115*--OR($K115="Accepted",$K115="Waived")+$AE115*--OR($M115="Accepted",$M115="Waived")+$AF115*--OR($O115="Accepted",$O115="Waived")+$AG115*--OR($Q115="Accepted",$Q115="Waived")+$AH115*--OR($S115="Accepted",$S115="Waived"))</f>
        <v/>
      </c>
      <c r="W115" s="19">
        <f>IF($A115="","",IFERROR(IF($U115=0,0,$V115/$U115),0))</f>
        <v/>
      </c>
      <c r="X115" s="11">
        <f>IF($A115="","",$U115-$V115)</f>
        <v/>
      </c>
      <c r="Y115" s="20">
        <f>IF(OR($A115="",$F115=""),"",$F115-Dashboard!$B$2)</f>
        <v/>
      </c>
      <c r="Z115" s="21">
        <f>IF($A115="","",IF(OR($H115="Declined",$H115="Withdrawn"),"Closed",IF(OR($C115="",COUNTIF(Lists!$A$5:$A$8,$C115)=0),"Configuration issue",IF($F115="","Add target start date",IF(OR(AND($AC115=1,$I115="Needs Revision"),AND($AD115=1,$K115="Needs Revision"),AND($AE115=1,$M115="Needs Revision"),AND($AF115=1,$O115="Needs Revision"),AND($AG115=1,$Q115="Needs Revision"),AND($AH115=1,$S115="Needs Revision")),"Needs revision",IF($W115=1,"Complete",IF($Y115&lt;0,"Past due: documents outstanding",IF($Y115&lt;=14,"Urgent: due within 14 days","Documents outstanding"))))))))</f>
        <v/>
      </c>
      <c r="AA115" s="34" t="n"/>
      <c r="AB115" s="22" t="n"/>
      <c r="AC115" s="11">
        <f>IF($A115="","",IFERROR(INDEX(Lists!$B$5:$B$8,MATCH($C115,Lists!$A$5:$A$8,0)),0))</f>
        <v/>
      </c>
      <c r="AD115" s="11">
        <f>IF($A115="","",IFERROR(INDEX(Lists!$C$5:$C$8,MATCH($C115,Lists!$A$5:$A$8,0)),0))</f>
        <v/>
      </c>
      <c r="AE115" s="11">
        <f>IF($A115="","",IFERROR(INDEX(Lists!$D$5:$D$8,MATCH($C115,Lists!$A$5:$A$8,0)),0))</f>
        <v/>
      </c>
      <c r="AF115" s="11">
        <f>IF($A115="","",IFERROR(INDEX(Lists!$E$5:$E$8,MATCH($C115,Lists!$A$5:$A$8,0)),0))</f>
        <v/>
      </c>
      <c r="AG115" s="11">
        <f>IF($A115="","",IFERROR(INDEX(Lists!$F$5:$F$8,MATCH($C115,Lists!$A$5:$A$8,0)),0))</f>
        <v/>
      </c>
      <c r="AH115" s="11">
        <f>IF($A115="","",IFERROR(INDEX(Lists!$G$5:$G$8,MATCH($C115,Lists!$A$5:$A$8,0)),0))</f>
        <v/>
      </c>
    </row>
    <row r="116">
      <c r="A116" s="17" t="n"/>
      <c r="B116" s="17" t="n"/>
      <c r="C116" s="17" t="n"/>
      <c r="D116" s="17" t="n"/>
      <c r="E116" s="34" t="n"/>
      <c r="F116" s="34" t="n"/>
      <c r="G116" s="17" t="n"/>
      <c r="H116" s="17" t="n"/>
      <c r="I116" s="17" t="n"/>
      <c r="J116" s="34" t="n"/>
      <c r="K116" s="17" t="n"/>
      <c r="L116" s="34" t="n"/>
      <c r="M116" s="17" t="n"/>
      <c r="N116" s="34" t="n"/>
      <c r="O116" s="17" t="n"/>
      <c r="P116" s="34" t="n"/>
      <c r="Q116" s="17" t="n"/>
      <c r="R116" s="34" t="n"/>
      <c r="S116" s="17" t="n"/>
      <c r="T116" s="34" t="n"/>
      <c r="U116" s="11">
        <f>IF($A116="","",SUM($AC116:$AH116))</f>
        <v/>
      </c>
      <c r="V116" s="11">
        <f>IF($A116="","",$AC116*--OR($I116="Accepted",$I116="Waived")+$AD116*--OR($K116="Accepted",$K116="Waived")+$AE116*--OR($M116="Accepted",$M116="Waived")+$AF116*--OR($O116="Accepted",$O116="Waived")+$AG116*--OR($Q116="Accepted",$Q116="Waived")+$AH116*--OR($S116="Accepted",$S116="Waived"))</f>
        <v/>
      </c>
      <c r="W116" s="19">
        <f>IF($A116="","",IFERROR(IF($U116=0,0,$V116/$U116),0))</f>
        <v/>
      </c>
      <c r="X116" s="11">
        <f>IF($A116="","",$U116-$V116)</f>
        <v/>
      </c>
      <c r="Y116" s="20">
        <f>IF(OR($A116="",$F116=""),"",$F116-Dashboard!$B$2)</f>
        <v/>
      </c>
      <c r="Z116" s="21">
        <f>IF($A116="","",IF(OR($H116="Declined",$H116="Withdrawn"),"Closed",IF(OR($C116="",COUNTIF(Lists!$A$5:$A$8,$C116)=0),"Configuration issue",IF($F116="","Add target start date",IF(OR(AND($AC116=1,$I116="Needs Revision"),AND($AD116=1,$K116="Needs Revision"),AND($AE116=1,$M116="Needs Revision"),AND($AF116=1,$O116="Needs Revision"),AND($AG116=1,$Q116="Needs Revision"),AND($AH116=1,$S116="Needs Revision")),"Needs revision",IF($W116=1,"Complete",IF($Y116&lt;0,"Past due: documents outstanding",IF($Y116&lt;=14,"Urgent: due within 14 days","Documents outstanding"))))))))</f>
        <v/>
      </c>
      <c r="AA116" s="34" t="n"/>
      <c r="AB116" s="22" t="n"/>
      <c r="AC116" s="11">
        <f>IF($A116="","",IFERROR(INDEX(Lists!$B$5:$B$8,MATCH($C116,Lists!$A$5:$A$8,0)),0))</f>
        <v/>
      </c>
      <c r="AD116" s="11">
        <f>IF($A116="","",IFERROR(INDEX(Lists!$C$5:$C$8,MATCH($C116,Lists!$A$5:$A$8,0)),0))</f>
        <v/>
      </c>
      <c r="AE116" s="11">
        <f>IF($A116="","",IFERROR(INDEX(Lists!$D$5:$D$8,MATCH($C116,Lists!$A$5:$A$8,0)),0))</f>
        <v/>
      </c>
      <c r="AF116" s="11">
        <f>IF($A116="","",IFERROR(INDEX(Lists!$E$5:$E$8,MATCH($C116,Lists!$A$5:$A$8,0)),0))</f>
        <v/>
      </c>
      <c r="AG116" s="11">
        <f>IF($A116="","",IFERROR(INDEX(Lists!$F$5:$F$8,MATCH($C116,Lists!$A$5:$A$8,0)),0))</f>
        <v/>
      </c>
      <c r="AH116" s="11">
        <f>IF($A116="","",IFERROR(INDEX(Lists!$G$5:$G$8,MATCH($C116,Lists!$A$5:$A$8,0)),0))</f>
        <v/>
      </c>
    </row>
    <row r="117">
      <c r="A117" s="17" t="n"/>
      <c r="B117" s="17" t="n"/>
      <c r="C117" s="17" t="n"/>
      <c r="D117" s="17" t="n"/>
      <c r="E117" s="34" t="n"/>
      <c r="F117" s="34" t="n"/>
      <c r="G117" s="17" t="n"/>
      <c r="H117" s="17" t="n"/>
      <c r="I117" s="17" t="n"/>
      <c r="J117" s="34" t="n"/>
      <c r="K117" s="17" t="n"/>
      <c r="L117" s="34" t="n"/>
      <c r="M117" s="17" t="n"/>
      <c r="N117" s="34" t="n"/>
      <c r="O117" s="17" t="n"/>
      <c r="P117" s="34" t="n"/>
      <c r="Q117" s="17" t="n"/>
      <c r="R117" s="34" t="n"/>
      <c r="S117" s="17" t="n"/>
      <c r="T117" s="34" t="n"/>
      <c r="U117" s="11">
        <f>IF($A117="","",SUM($AC117:$AH117))</f>
        <v/>
      </c>
      <c r="V117" s="11">
        <f>IF($A117="","",$AC117*--OR($I117="Accepted",$I117="Waived")+$AD117*--OR($K117="Accepted",$K117="Waived")+$AE117*--OR($M117="Accepted",$M117="Waived")+$AF117*--OR($O117="Accepted",$O117="Waived")+$AG117*--OR($Q117="Accepted",$Q117="Waived")+$AH117*--OR($S117="Accepted",$S117="Waived"))</f>
        <v/>
      </c>
      <c r="W117" s="19">
        <f>IF($A117="","",IFERROR(IF($U117=0,0,$V117/$U117),0))</f>
        <v/>
      </c>
      <c r="X117" s="11">
        <f>IF($A117="","",$U117-$V117)</f>
        <v/>
      </c>
      <c r="Y117" s="20">
        <f>IF(OR($A117="",$F117=""),"",$F117-Dashboard!$B$2)</f>
        <v/>
      </c>
      <c r="Z117" s="21">
        <f>IF($A117="","",IF(OR($H117="Declined",$H117="Withdrawn"),"Closed",IF(OR($C117="",COUNTIF(Lists!$A$5:$A$8,$C117)=0),"Configuration issue",IF($F117="","Add target start date",IF(OR(AND($AC117=1,$I117="Needs Revision"),AND($AD117=1,$K117="Needs Revision"),AND($AE117=1,$M117="Needs Revision"),AND($AF117=1,$O117="Needs Revision"),AND($AG117=1,$Q117="Needs Revision"),AND($AH117=1,$S117="Needs Revision")),"Needs revision",IF($W117=1,"Complete",IF($Y117&lt;0,"Past due: documents outstanding",IF($Y117&lt;=14,"Urgent: due within 14 days","Documents outstanding"))))))))</f>
        <v/>
      </c>
      <c r="AA117" s="34" t="n"/>
      <c r="AB117" s="22" t="n"/>
      <c r="AC117" s="11">
        <f>IF($A117="","",IFERROR(INDEX(Lists!$B$5:$B$8,MATCH($C117,Lists!$A$5:$A$8,0)),0))</f>
        <v/>
      </c>
      <c r="AD117" s="11">
        <f>IF($A117="","",IFERROR(INDEX(Lists!$C$5:$C$8,MATCH($C117,Lists!$A$5:$A$8,0)),0))</f>
        <v/>
      </c>
      <c r="AE117" s="11">
        <f>IF($A117="","",IFERROR(INDEX(Lists!$D$5:$D$8,MATCH($C117,Lists!$A$5:$A$8,0)),0))</f>
        <v/>
      </c>
      <c r="AF117" s="11">
        <f>IF($A117="","",IFERROR(INDEX(Lists!$E$5:$E$8,MATCH($C117,Lists!$A$5:$A$8,0)),0))</f>
        <v/>
      </c>
      <c r="AG117" s="11">
        <f>IF($A117="","",IFERROR(INDEX(Lists!$F$5:$F$8,MATCH($C117,Lists!$A$5:$A$8,0)),0))</f>
        <v/>
      </c>
      <c r="AH117" s="11">
        <f>IF($A117="","",IFERROR(INDEX(Lists!$G$5:$G$8,MATCH($C117,Lists!$A$5:$A$8,0)),0))</f>
        <v/>
      </c>
    </row>
    <row r="118">
      <c r="A118" s="17" t="n"/>
      <c r="B118" s="17" t="n"/>
      <c r="C118" s="17" t="n"/>
      <c r="D118" s="17" t="n"/>
      <c r="E118" s="34" t="n"/>
      <c r="F118" s="34" t="n"/>
      <c r="G118" s="17" t="n"/>
      <c r="H118" s="17" t="n"/>
      <c r="I118" s="17" t="n"/>
      <c r="J118" s="34" t="n"/>
      <c r="K118" s="17" t="n"/>
      <c r="L118" s="34" t="n"/>
      <c r="M118" s="17" t="n"/>
      <c r="N118" s="34" t="n"/>
      <c r="O118" s="17" t="n"/>
      <c r="P118" s="34" t="n"/>
      <c r="Q118" s="17" t="n"/>
      <c r="R118" s="34" t="n"/>
      <c r="S118" s="17" t="n"/>
      <c r="T118" s="34" t="n"/>
      <c r="U118" s="11">
        <f>IF($A118="","",SUM($AC118:$AH118))</f>
        <v/>
      </c>
      <c r="V118" s="11">
        <f>IF($A118="","",$AC118*--OR($I118="Accepted",$I118="Waived")+$AD118*--OR($K118="Accepted",$K118="Waived")+$AE118*--OR($M118="Accepted",$M118="Waived")+$AF118*--OR($O118="Accepted",$O118="Waived")+$AG118*--OR($Q118="Accepted",$Q118="Waived")+$AH118*--OR($S118="Accepted",$S118="Waived"))</f>
        <v/>
      </c>
      <c r="W118" s="19">
        <f>IF($A118="","",IFERROR(IF($U118=0,0,$V118/$U118),0))</f>
        <v/>
      </c>
      <c r="X118" s="11">
        <f>IF($A118="","",$U118-$V118)</f>
        <v/>
      </c>
      <c r="Y118" s="20">
        <f>IF(OR($A118="",$F118=""),"",$F118-Dashboard!$B$2)</f>
        <v/>
      </c>
      <c r="Z118" s="21">
        <f>IF($A118="","",IF(OR($H118="Declined",$H118="Withdrawn"),"Closed",IF(OR($C118="",COUNTIF(Lists!$A$5:$A$8,$C118)=0),"Configuration issue",IF($F118="","Add target start date",IF(OR(AND($AC118=1,$I118="Needs Revision"),AND($AD118=1,$K118="Needs Revision"),AND($AE118=1,$M118="Needs Revision"),AND($AF118=1,$O118="Needs Revision"),AND($AG118=1,$Q118="Needs Revision"),AND($AH118=1,$S118="Needs Revision")),"Needs revision",IF($W118=1,"Complete",IF($Y118&lt;0,"Past due: documents outstanding",IF($Y118&lt;=14,"Urgent: due within 14 days","Documents outstanding"))))))))</f>
        <v/>
      </c>
      <c r="AA118" s="34" t="n"/>
      <c r="AB118" s="22" t="n"/>
      <c r="AC118" s="11">
        <f>IF($A118="","",IFERROR(INDEX(Lists!$B$5:$B$8,MATCH($C118,Lists!$A$5:$A$8,0)),0))</f>
        <v/>
      </c>
      <c r="AD118" s="11">
        <f>IF($A118="","",IFERROR(INDEX(Lists!$C$5:$C$8,MATCH($C118,Lists!$A$5:$A$8,0)),0))</f>
        <v/>
      </c>
      <c r="AE118" s="11">
        <f>IF($A118="","",IFERROR(INDEX(Lists!$D$5:$D$8,MATCH($C118,Lists!$A$5:$A$8,0)),0))</f>
        <v/>
      </c>
      <c r="AF118" s="11">
        <f>IF($A118="","",IFERROR(INDEX(Lists!$E$5:$E$8,MATCH($C118,Lists!$A$5:$A$8,0)),0))</f>
        <v/>
      </c>
      <c r="AG118" s="11">
        <f>IF($A118="","",IFERROR(INDEX(Lists!$F$5:$F$8,MATCH($C118,Lists!$A$5:$A$8,0)),0))</f>
        <v/>
      </c>
      <c r="AH118" s="11">
        <f>IF($A118="","",IFERROR(INDEX(Lists!$G$5:$G$8,MATCH($C118,Lists!$A$5:$A$8,0)),0))</f>
        <v/>
      </c>
    </row>
    <row r="119">
      <c r="A119" s="17" t="n"/>
      <c r="B119" s="17" t="n"/>
      <c r="C119" s="17" t="n"/>
      <c r="D119" s="17" t="n"/>
      <c r="E119" s="34" t="n"/>
      <c r="F119" s="34" t="n"/>
      <c r="G119" s="17" t="n"/>
      <c r="H119" s="17" t="n"/>
      <c r="I119" s="17" t="n"/>
      <c r="J119" s="34" t="n"/>
      <c r="K119" s="17" t="n"/>
      <c r="L119" s="34" t="n"/>
      <c r="M119" s="17" t="n"/>
      <c r="N119" s="34" t="n"/>
      <c r="O119" s="17" t="n"/>
      <c r="P119" s="34" t="n"/>
      <c r="Q119" s="17" t="n"/>
      <c r="R119" s="34" t="n"/>
      <c r="S119" s="17" t="n"/>
      <c r="T119" s="34" t="n"/>
      <c r="U119" s="11">
        <f>IF($A119="","",SUM($AC119:$AH119))</f>
        <v/>
      </c>
      <c r="V119" s="11">
        <f>IF($A119="","",$AC119*--OR($I119="Accepted",$I119="Waived")+$AD119*--OR($K119="Accepted",$K119="Waived")+$AE119*--OR($M119="Accepted",$M119="Waived")+$AF119*--OR($O119="Accepted",$O119="Waived")+$AG119*--OR($Q119="Accepted",$Q119="Waived")+$AH119*--OR($S119="Accepted",$S119="Waived"))</f>
        <v/>
      </c>
      <c r="W119" s="19">
        <f>IF($A119="","",IFERROR(IF($U119=0,0,$V119/$U119),0))</f>
        <v/>
      </c>
      <c r="X119" s="11">
        <f>IF($A119="","",$U119-$V119)</f>
        <v/>
      </c>
      <c r="Y119" s="20">
        <f>IF(OR($A119="",$F119=""),"",$F119-Dashboard!$B$2)</f>
        <v/>
      </c>
      <c r="Z119" s="21">
        <f>IF($A119="","",IF(OR($H119="Declined",$H119="Withdrawn"),"Closed",IF(OR($C119="",COUNTIF(Lists!$A$5:$A$8,$C119)=0),"Configuration issue",IF($F119="","Add target start date",IF(OR(AND($AC119=1,$I119="Needs Revision"),AND($AD119=1,$K119="Needs Revision"),AND($AE119=1,$M119="Needs Revision"),AND($AF119=1,$O119="Needs Revision"),AND($AG119=1,$Q119="Needs Revision"),AND($AH119=1,$S119="Needs Revision")),"Needs revision",IF($W119=1,"Complete",IF($Y119&lt;0,"Past due: documents outstanding",IF($Y119&lt;=14,"Urgent: due within 14 days","Documents outstanding"))))))))</f>
        <v/>
      </c>
      <c r="AA119" s="34" t="n"/>
      <c r="AB119" s="22" t="n"/>
      <c r="AC119" s="11">
        <f>IF($A119="","",IFERROR(INDEX(Lists!$B$5:$B$8,MATCH($C119,Lists!$A$5:$A$8,0)),0))</f>
        <v/>
      </c>
      <c r="AD119" s="11">
        <f>IF($A119="","",IFERROR(INDEX(Lists!$C$5:$C$8,MATCH($C119,Lists!$A$5:$A$8,0)),0))</f>
        <v/>
      </c>
      <c r="AE119" s="11">
        <f>IF($A119="","",IFERROR(INDEX(Lists!$D$5:$D$8,MATCH($C119,Lists!$A$5:$A$8,0)),0))</f>
        <v/>
      </c>
      <c r="AF119" s="11">
        <f>IF($A119="","",IFERROR(INDEX(Lists!$E$5:$E$8,MATCH($C119,Lists!$A$5:$A$8,0)),0))</f>
        <v/>
      </c>
      <c r="AG119" s="11">
        <f>IF($A119="","",IFERROR(INDEX(Lists!$F$5:$F$8,MATCH($C119,Lists!$A$5:$A$8,0)),0))</f>
        <v/>
      </c>
      <c r="AH119" s="11">
        <f>IF($A119="","",IFERROR(INDEX(Lists!$G$5:$G$8,MATCH($C119,Lists!$A$5:$A$8,0)),0))</f>
        <v/>
      </c>
    </row>
    <row r="120">
      <c r="A120" s="17" t="n"/>
      <c r="B120" s="17" t="n"/>
      <c r="C120" s="17" t="n"/>
      <c r="D120" s="17" t="n"/>
      <c r="E120" s="34" t="n"/>
      <c r="F120" s="34" t="n"/>
      <c r="G120" s="17" t="n"/>
      <c r="H120" s="17" t="n"/>
      <c r="I120" s="17" t="n"/>
      <c r="J120" s="34" t="n"/>
      <c r="K120" s="17" t="n"/>
      <c r="L120" s="34" t="n"/>
      <c r="M120" s="17" t="n"/>
      <c r="N120" s="34" t="n"/>
      <c r="O120" s="17" t="n"/>
      <c r="P120" s="34" t="n"/>
      <c r="Q120" s="17" t="n"/>
      <c r="R120" s="34" t="n"/>
      <c r="S120" s="17" t="n"/>
      <c r="T120" s="34" t="n"/>
      <c r="U120" s="11">
        <f>IF($A120="","",SUM($AC120:$AH120))</f>
        <v/>
      </c>
      <c r="V120" s="11">
        <f>IF($A120="","",$AC120*--OR($I120="Accepted",$I120="Waived")+$AD120*--OR($K120="Accepted",$K120="Waived")+$AE120*--OR($M120="Accepted",$M120="Waived")+$AF120*--OR($O120="Accepted",$O120="Waived")+$AG120*--OR($Q120="Accepted",$Q120="Waived")+$AH120*--OR($S120="Accepted",$S120="Waived"))</f>
        <v/>
      </c>
      <c r="W120" s="19">
        <f>IF($A120="","",IFERROR(IF($U120=0,0,$V120/$U120),0))</f>
        <v/>
      </c>
      <c r="X120" s="11">
        <f>IF($A120="","",$U120-$V120)</f>
        <v/>
      </c>
      <c r="Y120" s="20">
        <f>IF(OR($A120="",$F120=""),"",$F120-Dashboard!$B$2)</f>
        <v/>
      </c>
      <c r="Z120" s="21">
        <f>IF($A120="","",IF(OR($H120="Declined",$H120="Withdrawn"),"Closed",IF(OR($C120="",COUNTIF(Lists!$A$5:$A$8,$C120)=0),"Configuration issue",IF($F120="","Add target start date",IF(OR(AND($AC120=1,$I120="Needs Revision"),AND($AD120=1,$K120="Needs Revision"),AND($AE120=1,$M120="Needs Revision"),AND($AF120=1,$O120="Needs Revision"),AND($AG120=1,$Q120="Needs Revision"),AND($AH120=1,$S120="Needs Revision")),"Needs revision",IF($W120=1,"Complete",IF($Y120&lt;0,"Past due: documents outstanding",IF($Y120&lt;=14,"Urgent: due within 14 days","Documents outstanding"))))))))</f>
        <v/>
      </c>
      <c r="AA120" s="34" t="n"/>
      <c r="AB120" s="22" t="n"/>
      <c r="AC120" s="11">
        <f>IF($A120="","",IFERROR(INDEX(Lists!$B$5:$B$8,MATCH($C120,Lists!$A$5:$A$8,0)),0))</f>
        <v/>
      </c>
      <c r="AD120" s="11">
        <f>IF($A120="","",IFERROR(INDEX(Lists!$C$5:$C$8,MATCH($C120,Lists!$A$5:$A$8,0)),0))</f>
        <v/>
      </c>
      <c r="AE120" s="11">
        <f>IF($A120="","",IFERROR(INDEX(Lists!$D$5:$D$8,MATCH($C120,Lists!$A$5:$A$8,0)),0))</f>
        <v/>
      </c>
      <c r="AF120" s="11">
        <f>IF($A120="","",IFERROR(INDEX(Lists!$E$5:$E$8,MATCH($C120,Lists!$A$5:$A$8,0)),0))</f>
        <v/>
      </c>
      <c r="AG120" s="11">
        <f>IF($A120="","",IFERROR(INDEX(Lists!$F$5:$F$8,MATCH($C120,Lists!$A$5:$A$8,0)),0))</f>
        <v/>
      </c>
      <c r="AH120" s="11">
        <f>IF($A120="","",IFERROR(INDEX(Lists!$G$5:$G$8,MATCH($C120,Lists!$A$5:$A$8,0)),0))</f>
        <v/>
      </c>
    </row>
    <row r="121">
      <c r="A121" s="17" t="n"/>
      <c r="B121" s="17" t="n"/>
      <c r="C121" s="17" t="n"/>
      <c r="D121" s="17" t="n"/>
      <c r="E121" s="34" t="n"/>
      <c r="F121" s="34" t="n"/>
      <c r="G121" s="17" t="n"/>
      <c r="H121" s="17" t="n"/>
      <c r="I121" s="17" t="n"/>
      <c r="J121" s="34" t="n"/>
      <c r="K121" s="17" t="n"/>
      <c r="L121" s="34" t="n"/>
      <c r="M121" s="17" t="n"/>
      <c r="N121" s="34" t="n"/>
      <c r="O121" s="17" t="n"/>
      <c r="P121" s="34" t="n"/>
      <c r="Q121" s="17" t="n"/>
      <c r="R121" s="34" t="n"/>
      <c r="S121" s="17" t="n"/>
      <c r="T121" s="34" t="n"/>
      <c r="U121" s="11">
        <f>IF($A121="","",SUM($AC121:$AH121))</f>
        <v/>
      </c>
      <c r="V121" s="11">
        <f>IF($A121="","",$AC121*--OR($I121="Accepted",$I121="Waived")+$AD121*--OR($K121="Accepted",$K121="Waived")+$AE121*--OR($M121="Accepted",$M121="Waived")+$AF121*--OR($O121="Accepted",$O121="Waived")+$AG121*--OR($Q121="Accepted",$Q121="Waived")+$AH121*--OR($S121="Accepted",$S121="Waived"))</f>
        <v/>
      </c>
      <c r="W121" s="19">
        <f>IF($A121="","",IFERROR(IF($U121=0,0,$V121/$U121),0))</f>
        <v/>
      </c>
      <c r="X121" s="11">
        <f>IF($A121="","",$U121-$V121)</f>
        <v/>
      </c>
      <c r="Y121" s="20">
        <f>IF(OR($A121="",$F121=""),"",$F121-Dashboard!$B$2)</f>
        <v/>
      </c>
      <c r="Z121" s="21">
        <f>IF($A121="","",IF(OR($H121="Declined",$H121="Withdrawn"),"Closed",IF(OR($C121="",COUNTIF(Lists!$A$5:$A$8,$C121)=0),"Configuration issue",IF($F121="","Add target start date",IF(OR(AND($AC121=1,$I121="Needs Revision"),AND($AD121=1,$K121="Needs Revision"),AND($AE121=1,$M121="Needs Revision"),AND($AF121=1,$O121="Needs Revision"),AND($AG121=1,$Q121="Needs Revision"),AND($AH121=1,$S121="Needs Revision")),"Needs revision",IF($W121=1,"Complete",IF($Y121&lt;0,"Past due: documents outstanding",IF($Y121&lt;=14,"Urgent: due within 14 days","Documents outstanding"))))))))</f>
        <v/>
      </c>
      <c r="AA121" s="34" t="n"/>
      <c r="AB121" s="22" t="n"/>
      <c r="AC121" s="11">
        <f>IF($A121="","",IFERROR(INDEX(Lists!$B$5:$B$8,MATCH($C121,Lists!$A$5:$A$8,0)),0))</f>
        <v/>
      </c>
      <c r="AD121" s="11">
        <f>IF($A121="","",IFERROR(INDEX(Lists!$C$5:$C$8,MATCH($C121,Lists!$A$5:$A$8,0)),0))</f>
        <v/>
      </c>
      <c r="AE121" s="11">
        <f>IF($A121="","",IFERROR(INDEX(Lists!$D$5:$D$8,MATCH($C121,Lists!$A$5:$A$8,0)),0))</f>
        <v/>
      </c>
      <c r="AF121" s="11">
        <f>IF($A121="","",IFERROR(INDEX(Lists!$E$5:$E$8,MATCH($C121,Lists!$A$5:$A$8,0)),0))</f>
        <v/>
      </c>
      <c r="AG121" s="11">
        <f>IF($A121="","",IFERROR(INDEX(Lists!$F$5:$F$8,MATCH($C121,Lists!$A$5:$A$8,0)),0))</f>
        <v/>
      </c>
      <c r="AH121" s="11">
        <f>IF($A121="","",IFERROR(INDEX(Lists!$G$5:$G$8,MATCH($C121,Lists!$A$5:$A$8,0)),0))</f>
        <v/>
      </c>
    </row>
    <row r="122">
      <c r="A122" s="17" t="n"/>
      <c r="B122" s="17" t="n"/>
      <c r="C122" s="17" t="n"/>
      <c r="D122" s="17" t="n"/>
      <c r="E122" s="34" t="n"/>
      <c r="F122" s="34" t="n"/>
      <c r="G122" s="17" t="n"/>
      <c r="H122" s="17" t="n"/>
      <c r="I122" s="17" t="n"/>
      <c r="J122" s="34" t="n"/>
      <c r="K122" s="17" t="n"/>
      <c r="L122" s="34" t="n"/>
      <c r="M122" s="17" t="n"/>
      <c r="N122" s="34" t="n"/>
      <c r="O122" s="17" t="n"/>
      <c r="P122" s="34" t="n"/>
      <c r="Q122" s="17" t="n"/>
      <c r="R122" s="34" t="n"/>
      <c r="S122" s="17" t="n"/>
      <c r="T122" s="34" t="n"/>
      <c r="U122" s="11">
        <f>IF($A122="","",SUM($AC122:$AH122))</f>
        <v/>
      </c>
      <c r="V122" s="11">
        <f>IF($A122="","",$AC122*--OR($I122="Accepted",$I122="Waived")+$AD122*--OR($K122="Accepted",$K122="Waived")+$AE122*--OR($M122="Accepted",$M122="Waived")+$AF122*--OR($O122="Accepted",$O122="Waived")+$AG122*--OR($Q122="Accepted",$Q122="Waived")+$AH122*--OR($S122="Accepted",$S122="Waived"))</f>
        <v/>
      </c>
      <c r="W122" s="19">
        <f>IF($A122="","",IFERROR(IF($U122=0,0,$V122/$U122),0))</f>
        <v/>
      </c>
      <c r="X122" s="11">
        <f>IF($A122="","",$U122-$V122)</f>
        <v/>
      </c>
      <c r="Y122" s="20">
        <f>IF(OR($A122="",$F122=""),"",$F122-Dashboard!$B$2)</f>
        <v/>
      </c>
      <c r="Z122" s="21">
        <f>IF($A122="","",IF(OR($H122="Declined",$H122="Withdrawn"),"Closed",IF(OR($C122="",COUNTIF(Lists!$A$5:$A$8,$C122)=0),"Configuration issue",IF($F122="","Add target start date",IF(OR(AND($AC122=1,$I122="Needs Revision"),AND($AD122=1,$K122="Needs Revision"),AND($AE122=1,$M122="Needs Revision"),AND($AF122=1,$O122="Needs Revision"),AND($AG122=1,$Q122="Needs Revision"),AND($AH122=1,$S122="Needs Revision")),"Needs revision",IF($W122=1,"Complete",IF($Y122&lt;0,"Past due: documents outstanding",IF($Y122&lt;=14,"Urgent: due within 14 days","Documents outstanding"))))))))</f>
        <v/>
      </c>
      <c r="AA122" s="34" t="n"/>
      <c r="AB122" s="22" t="n"/>
      <c r="AC122" s="11">
        <f>IF($A122="","",IFERROR(INDEX(Lists!$B$5:$B$8,MATCH($C122,Lists!$A$5:$A$8,0)),0))</f>
        <v/>
      </c>
      <c r="AD122" s="11">
        <f>IF($A122="","",IFERROR(INDEX(Lists!$C$5:$C$8,MATCH($C122,Lists!$A$5:$A$8,0)),0))</f>
        <v/>
      </c>
      <c r="AE122" s="11">
        <f>IF($A122="","",IFERROR(INDEX(Lists!$D$5:$D$8,MATCH($C122,Lists!$A$5:$A$8,0)),0))</f>
        <v/>
      </c>
      <c r="AF122" s="11">
        <f>IF($A122="","",IFERROR(INDEX(Lists!$E$5:$E$8,MATCH($C122,Lists!$A$5:$A$8,0)),0))</f>
        <v/>
      </c>
      <c r="AG122" s="11">
        <f>IF($A122="","",IFERROR(INDEX(Lists!$F$5:$F$8,MATCH($C122,Lists!$A$5:$A$8,0)),0))</f>
        <v/>
      </c>
      <c r="AH122" s="11">
        <f>IF($A122="","",IFERROR(INDEX(Lists!$G$5:$G$8,MATCH($C122,Lists!$A$5:$A$8,0)),0))</f>
        <v/>
      </c>
    </row>
    <row r="123">
      <c r="A123" s="17" t="n"/>
      <c r="B123" s="17" t="n"/>
      <c r="C123" s="17" t="n"/>
      <c r="D123" s="17" t="n"/>
      <c r="E123" s="34" t="n"/>
      <c r="F123" s="34" t="n"/>
      <c r="G123" s="17" t="n"/>
      <c r="H123" s="17" t="n"/>
      <c r="I123" s="17" t="n"/>
      <c r="J123" s="34" t="n"/>
      <c r="K123" s="17" t="n"/>
      <c r="L123" s="34" t="n"/>
      <c r="M123" s="17" t="n"/>
      <c r="N123" s="34" t="n"/>
      <c r="O123" s="17" t="n"/>
      <c r="P123" s="34" t="n"/>
      <c r="Q123" s="17" t="n"/>
      <c r="R123" s="34" t="n"/>
      <c r="S123" s="17" t="n"/>
      <c r="T123" s="34" t="n"/>
      <c r="U123" s="11">
        <f>IF($A123="","",SUM($AC123:$AH123))</f>
        <v/>
      </c>
      <c r="V123" s="11">
        <f>IF($A123="","",$AC123*--OR($I123="Accepted",$I123="Waived")+$AD123*--OR($K123="Accepted",$K123="Waived")+$AE123*--OR($M123="Accepted",$M123="Waived")+$AF123*--OR($O123="Accepted",$O123="Waived")+$AG123*--OR($Q123="Accepted",$Q123="Waived")+$AH123*--OR($S123="Accepted",$S123="Waived"))</f>
        <v/>
      </c>
      <c r="W123" s="19">
        <f>IF($A123="","",IFERROR(IF($U123=0,0,$V123/$U123),0))</f>
        <v/>
      </c>
      <c r="X123" s="11">
        <f>IF($A123="","",$U123-$V123)</f>
        <v/>
      </c>
      <c r="Y123" s="20">
        <f>IF(OR($A123="",$F123=""),"",$F123-Dashboard!$B$2)</f>
        <v/>
      </c>
      <c r="Z123" s="21">
        <f>IF($A123="","",IF(OR($H123="Declined",$H123="Withdrawn"),"Closed",IF(OR($C123="",COUNTIF(Lists!$A$5:$A$8,$C123)=0),"Configuration issue",IF($F123="","Add target start date",IF(OR(AND($AC123=1,$I123="Needs Revision"),AND($AD123=1,$K123="Needs Revision"),AND($AE123=1,$M123="Needs Revision"),AND($AF123=1,$O123="Needs Revision"),AND($AG123=1,$Q123="Needs Revision"),AND($AH123=1,$S123="Needs Revision")),"Needs revision",IF($W123=1,"Complete",IF($Y123&lt;0,"Past due: documents outstanding",IF($Y123&lt;=14,"Urgent: due within 14 days","Documents outstanding"))))))))</f>
        <v/>
      </c>
      <c r="AA123" s="34" t="n"/>
      <c r="AB123" s="22" t="n"/>
      <c r="AC123" s="11">
        <f>IF($A123="","",IFERROR(INDEX(Lists!$B$5:$B$8,MATCH($C123,Lists!$A$5:$A$8,0)),0))</f>
        <v/>
      </c>
      <c r="AD123" s="11">
        <f>IF($A123="","",IFERROR(INDEX(Lists!$C$5:$C$8,MATCH($C123,Lists!$A$5:$A$8,0)),0))</f>
        <v/>
      </c>
      <c r="AE123" s="11">
        <f>IF($A123="","",IFERROR(INDEX(Lists!$D$5:$D$8,MATCH($C123,Lists!$A$5:$A$8,0)),0))</f>
        <v/>
      </c>
      <c r="AF123" s="11">
        <f>IF($A123="","",IFERROR(INDEX(Lists!$E$5:$E$8,MATCH($C123,Lists!$A$5:$A$8,0)),0))</f>
        <v/>
      </c>
      <c r="AG123" s="11">
        <f>IF($A123="","",IFERROR(INDEX(Lists!$F$5:$F$8,MATCH($C123,Lists!$A$5:$A$8,0)),0))</f>
        <v/>
      </c>
      <c r="AH123" s="11">
        <f>IF($A123="","",IFERROR(INDEX(Lists!$G$5:$G$8,MATCH($C123,Lists!$A$5:$A$8,0)),0))</f>
        <v/>
      </c>
    </row>
    <row r="124">
      <c r="A124" s="17" t="n"/>
      <c r="B124" s="17" t="n"/>
      <c r="C124" s="17" t="n"/>
      <c r="D124" s="17" t="n"/>
      <c r="E124" s="34" t="n"/>
      <c r="F124" s="34" t="n"/>
      <c r="G124" s="17" t="n"/>
      <c r="H124" s="17" t="n"/>
      <c r="I124" s="17" t="n"/>
      <c r="J124" s="34" t="n"/>
      <c r="K124" s="17" t="n"/>
      <c r="L124" s="34" t="n"/>
      <c r="M124" s="17" t="n"/>
      <c r="N124" s="34" t="n"/>
      <c r="O124" s="17" t="n"/>
      <c r="P124" s="34" t="n"/>
      <c r="Q124" s="17" t="n"/>
      <c r="R124" s="34" t="n"/>
      <c r="S124" s="17" t="n"/>
      <c r="T124" s="34" t="n"/>
      <c r="U124" s="11">
        <f>IF($A124="","",SUM($AC124:$AH124))</f>
        <v/>
      </c>
      <c r="V124" s="11">
        <f>IF($A124="","",$AC124*--OR($I124="Accepted",$I124="Waived")+$AD124*--OR($K124="Accepted",$K124="Waived")+$AE124*--OR($M124="Accepted",$M124="Waived")+$AF124*--OR($O124="Accepted",$O124="Waived")+$AG124*--OR($Q124="Accepted",$Q124="Waived")+$AH124*--OR($S124="Accepted",$S124="Waived"))</f>
        <v/>
      </c>
      <c r="W124" s="19">
        <f>IF($A124="","",IFERROR(IF($U124=0,0,$V124/$U124),0))</f>
        <v/>
      </c>
      <c r="X124" s="11">
        <f>IF($A124="","",$U124-$V124)</f>
        <v/>
      </c>
      <c r="Y124" s="20">
        <f>IF(OR($A124="",$F124=""),"",$F124-Dashboard!$B$2)</f>
        <v/>
      </c>
      <c r="Z124" s="21">
        <f>IF($A124="","",IF(OR($H124="Declined",$H124="Withdrawn"),"Closed",IF(OR($C124="",COUNTIF(Lists!$A$5:$A$8,$C124)=0),"Configuration issue",IF($F124="","Add target start date",IF(OR(AND($AC124=1,$I124="Needs Revision"),AND($AD124=1,$K124="Needs Revision"),AND($AE124=1,$M124="Needs Revision"),AND($AF124=1,$O124="Needs Revision"),AND($AG124=1,$Q124="Needs Revision"),AND($AH124=1,$S124="Needs Revision")),"Needs revision",IF($W124=1,"Complete",IF($Y124&lt;0,"Past due: documents outstanding",IF($Y124&lt;=14,"Urgent: due within 14 days","Documents outstanding"))))))))</f>
        <v/>
      </c>
      <c r="AA124" s="34" t="n"/>
      <c r="AB124" s="22" t="n"/>
      <c r="AC124" s="11">
        <f>IF($A124="","",IFERROR(INDEX(Lists!$B$5:$B$8,MATCH($C124,Lists!$A$5:$A$8,0)),0))</f>
        <v/>
      </c>
      <c r="AD124" s="11">
        <f>IF($A124="","",IFERROR(INDEX(Lists!$C$5:$C$8,MATCH($C124,Lists!$A$5:$A$8,0)),0))</f>
        <v/>
      </c>
      <c r="AE124" s="11">
        <f>IF($A124="","",IFERROR(INDEX(Lists!$D$5:$D$8,MATCH($C124,Lists!$A$5:$A$8,0)),0))</f>
        <v/>
      </c>
      <c r="AF124" s="11">
        <f>IF($A124="","",IFERROR(INDEX(Lists!$E$5:$E$8,MATCH($C124,Lists!$A$5:$A$8,0)),0))</f>
        <v/>
      </c>
      <c r="AG124" s="11">
        <f>IF($A124="","",IFERROR(INDEX(Lists!$F$5:$F$8,MATCH($C124,Lists!$A$5:$A$8,0)),0))</f>
        <v/>
      </c>
      <c r="AH124" s="11">
        <f>IF($A124="","",IFERROR(INDEX(Lists!$G$5:$G$8,MATCH($C124,Lists!$A$5:$A$8,0)),0))</f>
        <v/>
      </c>
    </row>
    <row r="125">
      <c r="A125" s="17" t="n"/>
      <c r="B125" s="17" t="n"/>
      <c r="C125" s="17" t="n"/>
      <c r="D125" s="17" t="n"/>
      <c r="E125" s="34" t="n"/>
      <c r="F125" s="34" t="n"/>
      <c r="G125" s="17" t="n"/>
      <c r="H125" s="17" t="n"/>
      <c r="I125" s="17" t="n"/>
      <c r="J125" s="34" t="n"/>
      <c r="K125" s="17" t="n"/>
      <c r="L125" s="34" t="n"/>
      <c r="M125" s="17" t="n"/>
      <c r="N125" s="34" t="n"/>
      <c r="O125" s="17" t="n"/>
      <c r="P125" s="34" t="n"/>
      <c r="Q125" s="17" t="n"/>
      <c r="R125" s="34" t="n"/>
      <c r="S125" s="17" t="n"/>
      <c r="T125" s="34" t="n"/>
      <c r="U125" s="11">
        <f>IF($A125="","",SUM($AC125:$AH125))</f>
        <v/>
      </c>
      <c r="V125" s="11">
        <f>IF($A125="","",$AC125*--OR($I125="Accepted",$I125="Waived")+$AD125*--OR($K125="Accepted",$K125="Waived")+$AE125*--OR($M125="Accepted",$M125="Waived")+$AF125*--OR($O125="Accepted",$O125="Waived")+$AG125*--OR($Q125="Accepted",$Q125="Waived")+$AH125*--OR($S125="Accepted",$S125="Waived"))</f>
        <v/>
      </c>
      <c r="W125" s="19">
        <f>IF($A125="","",IFERROR(IF($U125=0,0,$V125/$U125),0))</f>
        <v/>
      </c>
      <c r="X125" s="11">
        <f>IF($A125="","",$U125-$V125)</f>
        <v/>
      </c>
      <c r="Y125" s="20">
        <f>IF(OR($A125="",$F125=""),"",$F125-Dashboard!$B$2)</f>
        <v/>
      </c>
      <c r="Z125" s="21">
        <f>IF($A125="","",IF(OR($H125="Declined",$H125="Withdrawn"),"Closed",IF(OR($C125="",COUNTIF(Lists!$A$5:$A$8,$C125)=0),"Configuration issue",IF($F125="","Add target start date",IF(OR(AND($AC125=1,$I125="Needs Revision"),AND($AD125=1,$K125="Needs Revision"),AND($AE125=1,$M125="Needs Revision"),AND($AF125=1,$O125="Needs Revision"),AND($AG125=1,$Q125="Needs Revision"),AND($AH125=1,$S125="Needs Revision")),"Needs revision",IF($W125=1,"Complete",IF($Y125&lt;0,"Past due: documents outstanding",IF($Y125&lt;=14,"Urgent: due within 14 days","Documents outstanding"))))))))</f>
        <v/>
      </c>
      <c r="AA125" s="34" t="n"/>
      <c r="AB125" s="22" t="n"/>
      <c r="AC125" s="11">
        <f>IF($A125="","",IFERROR(INDEX(Lists!$B$5:$B$8,MATCH($C125,Lists!$A$5:$A$8,0)),0))</f>
        <v/>
      </c>
      <c r="AD125" s="11">
        <f>IF($A125="","",IFERROR(INDEX(Lists!$C$5:$C$8,MATCH($C125,Lists!$A$5:$A$8,0)),0))</f>
        <v/>
      </c>
      <c r="AE125" s="11">
        <f>IF($A125="","",IFERROR(INDEX(Lists!$D$5:$D$8,MATCH($C125,Lists!$A$5:$A$8,0)),0))</f>
        <v/>
      </c>
      <c r="AF125" s="11">
        <f>IF($A125="","",IFERROR(INDEX(Lists!$E$5:$E$8,MATCH($C125,Lists!$A$5:$A$8,0)),0))</f>
        <v/>
      </c>
      <c r="AG125" s="11">
        <f>IF($A125="","",IFERROR(INDEX(Lists!$F$5:$F$8,MATCH($C125,Lists!$A$5:$A$8,0)),0))</f>
        <v/>
      </c>
      <c r="AH125" s="11">
        <f>IF($A125="","",IFERROR(INDEX(Lists!$G$5:$G$8,MATCH($C125,Lists!$A$5:$A$8,0)),0))</f>
        <v/>
      </c>
    </row>
    <row r="126">
      <c r="A126" s="17" t="n"/>
      <c r="B126" s="17" t="n"/>
      <c r="C126" s="17" t="n"/>
      <c r="D126" s="17" t="n"/>
      <c r="E126" s="34" t="n"/>
      <c r="F126" s="34" t="n"/>
      <c r="G126" s="17" t="n"/>
      <c r="H126" s="17" t="n"/>
      <c r="I126" s="17" t="n"/>
      <c r="J126" s="34" t="n"/>
      <c r="K126" s="17" t="n"/>
      <c r="L126" s="34" t="n"/>
      <c r="M126" s="17" t="n"/>
      <c r="N126" s="34" t="n"/>
      <c r="O126" s="17" t="n"/>
      <c r="P126" s="34" t="n"/>
      <c r="Q126" s="17" t="n"/>
      <c r="R126" s="34" t="n"/>
      <c r="S126" s="17" t="n"/>
      <c r="T126" s="34" t="n"/>
      <c r="U126" s="11">
        <f>IF($A126="","",SUM($AC126:$AH126))</f>
        <v/>
      </c>
      <c r="V126" s="11">
        <f>IF($A126="","",$AC126*--OR($I126="Accepted",$I126="Waived")+$AD126*--OR($K126="Accepted",$K126="Waived")+$AE126*--OR($M126="Accepted",$M126="Waived")+$AF126*--OR($O126="Accepted",$O126="Waived")+$AG126*--OR($Q126="Accepted",$Q126="Waived")+$AH126*--OR($S126="Accepted",$S126="Waived"))</f>
        <v/>
      </c>
      <c r="W126" s="19">
        <f>IF($A126="","",IFERROR(IF($U126=0,0,$V126/$U126),0))</f>
        <v/>
      </c>
      <c r="X126" s="11">
        <f>IF($A126="","",$U126-$V126)</f>
        <v/>
      </c>
      <c r="Y126" s="20">
        <f>IF(OR($A126="",$F126=""),"",$F126-Dashboard!$B$2)</f>
        <v/>
      </c>
      <c r="Z126" s="21">
        <f>IF($A126="","",IF(OR($H126="Declined",$H126="Withdrawn"),"Closed",IF(OR($C126="",COUNTIF(Lists!$A$5:$A$8,$C126)=0),"Configuration issue",IF($F126="","Add target start date",IF(OR(AND($AC126=1,$I126="Needs Revision"),AND($AD126=1,$K126="Needs Revision"),AND($AE126=1,$M126="Needs Revision"),AND($AF126=1,$O126="Needs Revision"),AND($AG126=1,$Q126="Needs Revision"),AND($AH126=1,$S126="Needs Revision")),"Needs revision",IF($W126=1,"Complete",IF($Y126&lt;0,"Past due: documents outstanding",IF($Y126&lt;=14,"Urgent: due within 14 days","Documents outstanding"))))))))</f>
        <v/>
      </c>
      <c r="AA126" s="34" t="n"/>
      <c r="AB126" s="22" t="n"/>
      <c r="AC126" s="11">
        <f>IF($A126="","",IFERROR(INDEX(Lists!$B$5:$B$8,MATCH($C126,Lists!$A$5:$A$8,0)),0))</f>
        <v/>
      </c>
      <c r="AD126" s="11">
        <f>IF($A126="","",IFERROR(INDEX(Lists!$C$5:$C$8,MATCH($C126,Lists!$A$5:$A$8,0)),0))</f>
        <v/>
      </c>
      <c r="AE126" s="11">
        <f>IF($A126="","",IFERROR(INDEX(Lists!$D$5:$D$8,MATCH($C126,Lists!$A$5:$A$8,0)),0))</f>
        <v/>
      </c>
      <c r="AF126" s="11">
        <f>IF($A126="","",IFERROR(INDEX(Lists!$E$5:$E$8,MATCH($C126,Lists!$A$5:$A$8,0)),0))</f>
        <v/>
      </c>
      <c r="AG126" s="11">
        <f>IF($A126="","",IFERROR(INDEX(Lists!$F$5:$F$8,MATCH($C126,Lists!$A$5:$A$8,0)),0))</f>
        <v/>
      </c>
      <c r="AH126" s="11">
        <f>IF($A126="","",IFERROR(INDEX(Lists!$G$5:$G$8,MATCH($C126,Lists!$A$5:$A$8,0)),0))</f>
        <v/>
      </c>
    </row>
    <row r="127">
      <c r="A127" s="17" t="n"/>
      <c r="B127" s="17" t="n"/>
      <c r="C127" s="17" t="n"/>
      <c r="D127" s="17" t="n"/>
      <c r="E127" s="34" t="n"/>
      <c r="F127" s="34" t="n"/>
      <c r="G127" s="17" t="n"/>
      <c r="H127" s="17" t="n"/>
      <c r="I127" s="17" t="n"/>
      <c r="J127" s="34" t="n"/>
      <c r="K127" s="17" t="n"/>
      <c r="L127" s="34" t="n"/>
      <c r="M127" s="17" t="n"/>
      <c r="N127" s="34" t="n"/>
      <c r="O127" s="17" t="n"/>
      <c r="P127" s="34" t="n"/>
      <c r="Q127" s="17" t="n"/>
      <c r="R127" s="34" t="n"/>
      <c r="S127" s="17" t="n"/>
      <c r="T127" s="34" t="n"/>
      <c r="U127" s="11">
        <f>IF($A127="","",SUM($AC127:$AH127))</f>
        <v/>
      </c>
      <c r="V127" s="11">
        <f>IF($A127="","",$AC127*--OR($I127="Accepted",$I127="Waived")+$AD127*--OR($K127="Accepted",$K127="Waived")+$AE127*--OR($M127="Accepted",$M127="Waived")+$AF127*--OR($O127="Accepted",$O127="Waived")+$AG127*--OR($Q127="Accepted",$Q127="Waived")+$AH127*--OR($S127="Accepted",$S127="Waived"))</f>
        <v/>
      </c>
      <c r="W127" s="19">
        <f>IF($A127="","",IFERROR(IF($U127=0,0,$V127/$U127),0))</f>
        <v/>
      </c>
      <c r="X127" s="11">
        <f>IF($A127="","",$U127-$V127)</f>
        <v/>
      </c>
      <c r="Y127" s="20">
        <f>IF(OR($A127="",$F127=""),"",$F127-Dashboard!$B$2)</f>
        <v/>
      </c>
      <c r="Z127" s="21">
        <f>IF($A127="","",IF(OR($H127="Declined",$H127="Withdrawn"),"Closed",IF(OR($C127="",COUNTIF(Lists!$A$5:$A$8,$C127)=0),"Configuration issue",IF($F127="","Add target start date",IF(OR(AND($AC127=1,$I127="Needs Revision"),AND($AD127=1,$K127="Needs Revision"),AND($AE127=1,$M127="Needs Revision"),AND($AF127=1,$O127="Needs Revision"),AND($AG127=1,$Q127="Needs Revision"),AND($AH127=1,$S127="Needs Revision")),"Needs revision",IF($W127=1,"Complete",IF($Y127&lt;0,"Past due: documents outstanding",IF($Y127&lt;=14,"Urgent: due within 14 days","Documents outstanding"))))))))</f>
        <v/>
      </c>
      <c r="AA127" s="34" t="n"/>
      <c r="AB127" s="22" t="n"/>
      <c r="AC127" s="11">
        <f>IF($A127="","",IFERROR(INDEX(Lists!$B$5:$B$8,MATCH($C127,Lists!$A$5:$A$8,0)),0))</f>
        <v/>
      </c>
      <c r="AD127" s="11">
        <f>IF($A127="","",IFERROR(INDEX(Lists!$C$5:$C$8,MATCH($C127,Lists!$A$5:$A$8,0)),0))</f>
        <v/>
      </c>
      <c r="AE127" s="11">
        <f>IF($A127="","",IFERROR(INDEX(Lists!$D$5:$D$8,MATCH($C127,Lists!$A$5:$A$8,0)),0))</f>
        <v/>
      </c>
      <c r="AF127" s="11">
        <f>IF($A127="","",IFERROR(INDEX(Lists!$E$5:$E$8,MATCH($C127,Lists!$A$5:$A$8,0)),0))</f>
        <v/>
      </c>
      <c r="AG127" s="11">
        <f>IF($A127="","",IFERROR(INDEX(Lists!$F$5:$F$8,MATCH($C127,Lists!$A$5:$A$8,0)),0))</f>
        <v/>
      </c>
      <c r="AH127" s="11">
        <f>IF($A127="","",IFERROR(INDEX(Lists!$G$5:$G$8,MATCH($C127,Lists!$A$5:$A$8,0)),0))</f>
        <v/>
      </c>
    </row>
    <row r="128">
      <c r="A128" s="17" t="n"/>
      <c r="B128" s="17" t="n"/>
      <c r="C128" s="17" t="n"/>
      <c r="D128" s="17" t="n"/>
      <c r="E128" s="34" t="n"/>
      <c r="F128" s="34" t="n"/>
      <c r="G128" s="17" t="n"/>
      <c r="H128" s="17" t="n"/>
      <c r="I128" s="17" t="n"/>
      <c r="J128" s="34" t="n"/>
      <c r="K128" s="17" t="n"/>
      <c r="L128" s="34" t="n"/>
      <c r="M128" s="17" t="n"/>
      <c r="N128" s="34" t="n"/>
      <c r="O128" s="17" t="n"/>
      <c r="P128" s="34" t="n"/>
      <c r="Q128" s="17" t="n"/>
      <c r="R128" s="34" t="n"/>
      <c r="S128" s="17" t="n"/>
      <c r="T128" s="34" t="n"/>
      <c r="U128" s="11">
        <f>IF($A128="","",SUM($AC128:$AH128))</f>
        <v/>
      </c>
      <c r="V128" s="11">
        <f>IF($A128="","",$AC128*--OR($I128="Accepted",$I128="Waived")+$AD128*--OR($K128="Accepted",$K128="Waived")+$AE128*--OR($M128="Accepted",$M128="Waived")+$AF128*--OR($O128="Accepted",$O128="Waived")+$AG128*--OR($Q128="Accepted",$Q128="Waived")+$AH128*--OR($S128="Accepted",$S128="Waived"))</f>
        <v/>
      </c>
      <c r="W128" s="19">
        <f>IF($A128="","",IFERROR(IF($U128=0,0,$V128/$U128),0))</f>
        <v/>
      </c>
      <c r="X128" s="11">
        <f>IF($A128="","",$U128-$V128)</f>
        <v/>
      </c>
      <c r="Y128" s="20">
        <f>IF(OR($A128="",$F128=""),"",$F128-Dashboard!$B$2)</f>
        <v/>
      </c>
      <c r="Z128" s="21">
        <f>IF($A128="","",IF(OR($H128="Declined",$H128="Withdrawn"),"Closed",IF(OR($C128="",COUNTIF(Lists!$A$5:$A$8,$C128)=0),"Configuration issue",IF($F128="","Add target start date",IF(OR(AND($AC128=1,$I128="Needs Revision"),AND($AD128=1,$K128="Needs Revision"),AND($AE128=1,$M128="Needs Revision"),AND($AF128=1,$O128="Needs Revision"),AND($AG128=1,$Q128="Needs Revision"),AND($AH128=1,$S128="Needs Revision")),"Needs revision",IF($W128=1,"Complete",IF($Y128&lt;0,"Past due: documents outstanding",IF($Y128&lt;=14,"Urgent: due within 14 days","Documents outstanding"))))))))</f>
        <v/>
      </c>
      <c r="AA128" s="34" t="n"/>
      <c r="AB128" s="22" t="n"/>
      <c r="AC128" s="11">
        <f>IF($A128="","",IFERROR(INDEX(Lists!$B$5:$B$8,MATCH($C128,Lists!$A$5:$A$8,0)),0))</f>
        <v/>
      </c>
      <c r="AD128" s="11">
        <f>IF($A128="","",IFERROR(INDEX(Lists!$C$5:$C$8,MATCH($C128,Lists!$A$5:$A$8,0)),0))</f>
        <v/>
      </c>
      <c r="AE128" s="11">
        <f>IF($A128="","",IFERROR(INDEX(Lists!$D$5:$D$8,MATCH($C128,Lists!$A$5:$A$8,0)),0))</f>
        <v/>
      </c>
      <c r="AF128" s="11">
        <f>IF($A128="","",IFERROR(INDEX(Lists!$E$5:$E$8,MATCH($C128,Lists!$A$5:$A$8,0)),0))</f>
        <v/>
      </c>
      <c r="AG128" s="11">
        <f>IF($A128="","",IFERROR(INDEX(Lists!$F$5:$F$8,MATCH($C128,Lists!$A$5:$A$8,0)),0))</f>
        <v/>
      </c>
      <c r="AH128" s="11">
        <f>IF($A128="","",IFERROR(INDEX(Lists!$G$5:$G$8,MATCH($C128,Lists!$A$5:$A$8,0)),0))</f>
        <v/>
      </c>
    </row>
    <row r="129">
      <c r="A129" s="17" t="n"/>
      <c r="B129" s="17" t="n"/>
      <c r="C129" s="17" t="n"/>
      <c r="D129" s="17" t="n"/>
      <c r="E129" s="34" t="n"/>
      <c r="F129" s="34" t="n"/>
      <c r="G129" s="17" t="n"/>
      <c r="H129" s="17" t="n"/>
      <c r="I129" s="17" t="n"/>
      <c r="J129" s="34" t="n"/>
      <c r="K129" s="17" t="n"/>
      <c r="L129" s="34" t="n"/>
      <c r="M129" s="17" t="n"/>
      <c r="N129" s="34" t="n"/>
      <c r="O129" s="17" t="n"/>
      <c r="P129" s="34" t="n"/>
      <c r="Q129" s="17" t="n"/>
      <c r="R129" s="34" t="n"/>
      <c r="S129" s="17" t="n"/>
      <c r="T129" s="34" t="n"/>
      <c r="U129" s="11">
        <f>IF($A129="","",SUM($AC129:$AH129))</f>
        <v/>
      </c>
      <c r="V129" s="11">
        <f>IF($A129="","",$AC129*--OR($I129="Accepted",$I129="Waived")+$AD129*--OR($K129="Accepted",$K129="Waived")+$AE129*--OR($M129="Accepted",$M129="Waived")+$AF129*--OR($O129="Accepted",$O129="Waived")+$AG129*--OR($Q129="Accepted",$Q129="Waived")+$AH129*--OR($S129="Accepted",$S129="Waived"))</f>
        <v/>
      </c>
      <c r="W129" s="19">
        <f>IF($A129="","",IFERROR(IF($U129=0,0,$V129/$U129),0))</f>
        <v/>
      </c>
      <c r="X129" s="11">
        <f>IF($A129="","",$U129-$V129)</f>
        <v/>
      </c>
      <c r="Y129" s="20">
        <f>IF(OR($A129="",$F129=""),"",$F129-Dashboard!$B$2)</f>
        <v/>
      </c>
      <c r="Z129" s="21">
        <f>IF($A129="","",IF(OR($H129="Declined",$H129="Withdrawn"),"Closed",IF(OR($C129="",COUNTIF(Lists!$A$5:$A$8,$C129)=0),"Configuration issue",IF($F129="","Add target start date",IF(OR(AND($AC129=1,$I129="Needs Revision"),AND($AD129=1,$K129="Needs Revision"),AND($AE129=1,$M129="Needs Revision"),AND($AF129=1,$O129="Needs Revision"),AND($AG129=1,$Q129="Needs Revision"),AND($AH129=1,$S129="Needs Revision")),"Needs revision",IF($W129=1,"Complete",IF($Y129&lt;0,"Past due: documents outstanding",IF($Y129&lt;=14,"Urgent: due within 14 days","Documents outstanding"))))))))</f>
        <v/>
      </c>
      <c r="AA129" s="34" t="n"/>
      <c r="AB129" s="22" t="n"/>
      <c r="AC129" s="11">
        <f>IF($A129="","",IFERROR(INDEX(Lists!$B$5:$B$8,MATCH($C129,Lists!$A$5:$A$8,0)),0))</f>
        <v/>
      </c>
      <c r="AD129" s="11">
        <f>IF($A129="","",IFERROR(INDEX(Lists!$C$5:$C$8,MATCH($C129,Lists!$A$5:$A$8,0)),0))</f>
        <v/>
      </c>
      <c r="AE129" s="11">
        <f>IF($A129="","",IFERROR(INDEX(Lists!$D$5:$D$8,MATCH($C129,Lists!$A$5:$A$8,0)),0))</f>
        <v/>
      </c>
      <c r="AF129" s="11">
        <f>IF($A129="","",IFERROR(INDEX(Lists!$E$5:$E$8,MATCH($C129,Lists!$A$5:$A$8,0)),0))</f>
        <v/>
      </c>
      <c r="AG129" s="11">
        <f>IF($A129="","",IFERROR(INDEX(Lists!$F$5:$F$8,MATCH($C129,Lists!$A$5:$A$8,0)),0))</f>
        <v/>
      </c>
      <c r="AH129" s="11">
        <f>IF($A129="","",IFERROR(INDEX(Lists!$G$5:$G$8,MATCH($C129,Lists!$A$5:$A$8,0)),0))</f>
        <v/>
      </c>
    </row>
    <row r="130">
      <c r="A130" s="17" t="n"/>
      <c r="B130" s="17" t="n"/>
      <c r="C130" s="17" t="n"/>
      <c r="D130" s="17" t="n"/>
      <c r="E130" s="34" t="n"/>
      <c r="F130" s="34" t="n"/>
      <c r="G130" s="17" t="n"/>
      <c r="H130" s="17" t="n"/>
      <c r="I130" s="17" t="n"/>
      <c r="J130" s="34" t="n"/>
      <c r="K130" s="17" t="n"/>
      <c r="L130" s="34" t="n"/>
      <c r="M130" s="17" t="n"/>
      <c r="N130" s="34" t="n"/>
      <c r="O130" s="17" t="n"/>
      <c r="P130" s="34" t="n"/>
      <c r="Q130" s="17" t="n"/>
      <c r="R130" s="34" t="n"/>
      <c r="S130" s="17" t="n"/>
      <c r="T130" s="34" t="n"/>
      <c r="U130" s="11">
        <f>IF($A130="","",SUM($AC130:$AH130))</f>
        <v/>
      </c>
      <c r="V130" s="11">
        <f>IF($A130="","",$AC130*--OR($I130="Accepted",$I130="Waived")+$AD130*--OR($K130="Accepted",$K130="Waived")+$AE130*--OR($M130="Accepted",$M130="Waived")+$AF130*--OR($O130="Accepted",$O130="Waived")+$AG130*--OR($Q130="Accepted",$Q130="Waived")+$AH130*--OR($S130="Accepted",$S130="Waived"))</f>
        <v/>
      </c>
      <c r="W130" s="19">
        <f>IF($A130="","",IFERROR(IF($U130=0,0,$V130/$U130),0))</f>
        <v/>
      </c>
      <c r="X130" s="11">
        <f>IF($A130="","",$U130-$V130)</f>
        <v/>
      </c>
      <c r="Y130" s="20">
        <f>IF(OR($A130="",$F130=""),"",$F130-Dashboard!$B$2)</f>
        <v/>
      </c>
      <c r="Z130" s="21">
        <f>IF($A130="","",IF(OR($H130="Declined",$H130="Withdrawn"),"Closed",IF(OR($C130="",COUNTIF(Lists!$A$5:$A$8,$C130)=0),"Configuration issue",IF($F130="","Add target start date",IF(OR(AND($AC130=1,$I130="Needs Revision"),AND($AD130=1,$K130="Needs Revision"),AND($AE130=1,$M130="Needs Revision"),AND($AF130=1,$O130="Needs Revision"),AND($AG130=1,$Q130="Needs Revision"),AND($AH130=1,$S130="Needs Revision")),"Needs revision",IF($W130=1,"Complete",IF($Y130&lt;0,"Past due: documents outstanding",IF($Y130&lt;=14,"Urgent: due within 14 days","Documents outstanding"))))))))</f>
        <v/>
      </c>
      <c r="AA130" s="34" t="n"/>
      <c r="AB130" s="22" t="n"/>
      <c r="AC130" s="11">
        <f>IF($A130="","",IFERROR(INDEX(Lists!$B$5:$B$8,MATCH($C130,Lists!$A$5:$A$8,0)),0))</f>
        <v/>
      </c>
      <c r="AD130" s="11">
        <f>IF($A130="","",IFERROR(INDEX(Lists!$C$5:$C$8,MATCH($C130,Lists!$A$5:$A$8,0)),0))</f>
        <v/>
      </c>
      <c r="AE130" s="11">
        <f>IF($A130="","",IFERROR(INDEX(Lists!$D$5:$D$8,MATCH($C130,Lists!$A$5:$A$8,0)),0))</f>
        <v/>
      </c>
      <c r="AF130" s="11">
        <f>IF($A130="","",IFERROR(INDEX(Lists!$E$5:$E$8,MATCH($C130,Lists!$A$5:$A$8,0)),0))</f>
        <v/>
      </c>
      <c r="AG130" s="11">
        <f>IF($A130="","",IFERROR(INDEX(Lists!$F$5:$F$8,MATCH($C130,Lists!$A$5:$A$8,0)),0))</f>
        <v/>
      </c>
      <c r="AH130" s="11">
        <f>IF($A130="","",IFERROR(INDEX(Lists!$G$5:$G$8,MATCH($C130,Lists!$A$5:$A$8,0)),0))</f>
        <v/>
      </c>
    </row>
    <row r="131">
      <c r="A131" s="17" t="n"/>
      <c r="B131" s="17" t="n"/>
      <c r="C131" s="17" t="n"/>
      <c r="D131" s="17" t="n"/>
      <c r="E131" s="34" t="n"/>
      <c r="F131" s="34" t="n"/>
      <c r="G131" s="17" t="n"/>
      <c r="H131" s="17" t="n"/>
      <c r="I131" s="17" t="n"/>
      <c r="J131" s="34" t="n"/>
      <c r="K131" s="17" t="n"/>
      <c r="L131" s="34" t="n"/>
      <c r="M131" s="17" t="n"/>
      <c r="N131" s="34" t="n"/>
      <c r="O131" s="17" t="n"/>
      <c r="P131" s="34" t="n"/>
      <c r="Q131" s="17" t="n"/>
      <c r="R131" s="34" t="n"/>
      <c r="S131" s="17" t="n"/>
      <c r="T131" s="34" t="n"/>
      <c r="U131" s="11">
        <f>IF($A131="","",SUM($AC131:$AH131))</f>
        <v/>
      </c>
      <c r="V131" s="11">
        <f>IF($A131="","",$AC131*--OR($I131="Accepted",$I131="Waived")+$AD131*--OR($K131="Accepted",$K131="Waived")+$AE131*--OR($M131="Accepted",$M131="Waived")+$AF131*--OR($O131="Accepted",$O131="Waived")+$AG131*--OR($Q131="Accepted",$Q131="Waived")+$AH131*--OR($S131="Accepted",$S131="Waived"))</f>
        <v/>
      </c>
      <c r="W131" s="19">
        <f>IF($A131="","",IFERROR(IF($U131=0,0,$V131/$U131),0))</f>
        <v/>
      </c>
      <c r="X131" s="11">
        <f>IF($A131="","",$U131-$V131)</f>
        <v/>
      </c>
      <c r="Y131" s="20">
        <f>IF(OR($A131="",$F131=""),"",$F131-Dashboard!$B$2)</f>
        <v/>
      </c>
      <c r="Z131" s="21">
        <f>IF($A131="","",IF(OR($H131="Declined",$H131="Withdrawn"),"Closed",IF(OR($C131="",COUNTIF(Lists!$A$5:$A$8,$C131)=0),"Configuration issue",IF($F131="","Add target start date",IF(OR(AND($AC131=1,$I131="Needs Revision"),AND($AD131=1,$K131="Needs Revision"),AND($AE131=1,$M131="Needs Revision"),AND($AF131=1,$O131="Needs Revision"),AND($AG131=1,$Q131="Needs Revision"),AND($AH131=1,$S131="Needs Revision")),"Needs revision",IF($W131=1,"Complete",IF($Y131&lt;0,"Past due: documents outstanding",IF($Y131&lt;=14,"Urgent: due within 14 days","Documents outstanding"))))))))</f>
        <v/>
      </c>
      <c r="AA131" s="34" t="n"/>
      <c r="AB131" s="22" t="n"/>
      <c r="AC131" s="11">
        <f>IF($A131="","",IFERROR(INDEX(Lists!$B$5:$B$8,MATCH($C131,Lists!$A$5:$A$8,0)),0))</f>
        <v/>
      </c>
      <c r="AD131" s="11">
        <f>IF($A131="","",IFERROR(INDEX(Lists!$C$5:$C$8,MATCH($C131,Lists!$A$5:$A$8,0)),0))</f>
        <v/>
      </c>
      <c r="AE131" s="11">
        <f>IF($A131="","",IFERROR(INDEX(Lists!$D$5:$D$8,MATCH($C131,Lists!$A$5:$A$8,0)),0))</f>
        <v/>
      </c>
      <c r="AF131" s="11">
        <f>IF($A131="","",IFERROR(INDEX(Lists!$E$5:$E$8,MATCH($C131,Lists!$A$5:$A$8,0)),0))</f>
        <v/>
      </c>
      <c r="AG131" s="11">
        <f>IF($A131="","",IFERROR(INDEX(Lists!$F$5:$F$8,MATCH($C131,Lists!$A$5:$A$8,0)),0))</f>
        <v/>
      </c>
      <c r="AH131" s="11">
        <f>IF($A131="","",IFERROR(INDEX(Lists!$G$5:$G$8,MATCH($C131,Lists!$A$5:$A$8,0)),0))</f>
        <v/>
      </c>
    </row>
    <row r="132">
      <c r="A132" s="17" t="n"/>
      <c r="B132" s="17" t="n"/>
      <c r="C132" s="17" t="n"/>
      <c r="D132" s="17" t="n"/>
      <c r="E132" s="34" t="n"/>
      <c r="F132" s="34" t="n"/>
      <c r="G132" s="17" t="n"/>
      <c r="H132" s="17" t="n"/>
      <c r="I132" s="17" t="n"/>
      <c r="J132" s="34" t="n"/>
      <c r="K132" s="17" t="n"/>
      <c r="L132" s="34" t="n"/>
      <c r="M132" s="17" t="n"/>
      <c r="N132" s="34" t="n"/>
      <c r="O132" s="17" t="n"/>
      <c r="P132" s="34" t="n"/>
      <c r="Q132" s="17" t="n"/>
      <c r="R132" s="34" t="n"/>
      <c r="S132" s="17" t="n"/>
      <c r="T132" s="34" t="n"/>
      <c r="U132" s="11">
        <f>IF($A132="","",SUM($AC132:$AH132))</f>
        <v/>
      </c>
      <c r="V132" s="11">
        <f>IF($A132="","",$AC132*--OR($I132="Accepted",$I132="Waived")+$AD132*--OR($K132="Accepted",$K132="Waived")+$AE132*--OR($M132="Accepted",$M132="Waived")+$AF132*--OR($O132="Accepted",$O132="Waived")+$AG132*--OR($Q132="Accepted",$Q132="Waived")+$AH132*--OR($S132="Accepted",$S132="Waived"))</f>
        <v/>
      </c>
      <c r="W132" s="19">
        <f>IF($A132="","",IFERROR(IF($U132=0,0,$V132/$U132),0))</f>
        <v/>
      </c>
      <c r="X132" s="11">
        <f>IF($A132="","",$U132-$V132)</f>
        <v/>
      </c>
      <c r="Y132" s="20">
        <f>IF(OR($A132="",$F132=""),"",$F132-Dashboard!$B$2)</f>
        <v/>
      </c>
      <c r="Z132" s="21">
        <f>IF($A132="","",IF(OR($H132="Declined",$H132="Withdrawn"),"Closed",IF(OR($C132="",COUNTIF(Lists!$A$5:$A$8,$C132)=0),"Configuration issue",IF($F132="","Add target start date",IF(OR(AND($AC132=1,$I132="Needs Revision"),AND($AD132=1,$K132="Needs Revision"),AND($AE132=1,$M132="Needs Revision"),AND($AF132=1,$O132="Needs Revision"),AND($AG132=1,$Q132="Needs Revision"),AND($AH132=1,$S132="Needs Revision")),"Needs revision",IF($W132=1,"Complete",IF($Y132&lt;0,"Past due: documents outstanding",IF($Y132&lt;=14,"Urgent: due within 14 days","Documents outstanding"))))))))</f>
        <v/>
      </c>
      <c r="AA132" s="34" t="n"/>
      <c r="AB132" s="22" t="n"/>
      <c r="AC132" s="11">
        <f>IF($A132="","",IFERROR(INDEX(Lists!$B$5:$B$8,MATCH($C132,Lists!$A$5:$A$8,0)),0))</f>
        <v/>
      </c>
      <c r="AD132" s="11">
        <f>IF($A132="","",IFERROR(INDEX(Lists!$C$5:$C$8,MATCH($C132,Lists!$A$5:$A$8,0)),0))</f>
        <v/>
      </c>
      <c r="AE132" s="11">
        <f>IF($A132="","",IFERROR(INDEX(Lists!$D$5:$D$8,MATCH($C132,Lists!$A$5:$A$8,0)),0))</f>
        <v/>
      </c>
      <c r="AF132" s="11">
        <f>IF($A132="","",IFERROR(INDEX(Lists!$E$5:$E$8,MATCH($C132,Lists!$A$5:$A$8,0)),0))</f>
        <v/>
      </c>
      <c r="AG132" s="11">
        <f>IF($A132="","",IFERROR(INDEX(Lists!$F$5:$F$8,MATCH($C132,Lists!$A$5:$A$8,0)),0))</f>
        <v/>
      </c>
      <c r="AH132" s="11">
        <f>IF($A132="","",IFERROR(INDEX(Lists!$G$5:$G$8,MATCH($C132,Lists!$A$5:$A$8,0)),0))</f>
        <v/>
      </c>
    </row>
    <row r="133">
      <c r="A133" s="17" t="n"/>
      <c r="B133" s="17" t="n"/>
      <c r="C133" s="17" t="n"/>
      <c r="D133" s="17" t="n"/>
      <c r="E133" s="34" t="n"/>
      <c r="F133" s="34" t="n"/>
      <c r="G133" s="17" t="n"/>
      <c r="H133" s="17" t="n"/>
      <c r="I133" s="17" t="n"/>
      <c r="J133" s="34" t="n"/>
      <c r="K133" s="17" t="n"/>
      <c r="L133" s="34" t="n"/>
      <c r="M133" s="17" t="n"/>
      <c r="N133" s="34" t="n"/>
      <c r="O133" s="17" t="n"/>
      <c r="P133" s="34" t="n"/>
      <c r="Q133" s="17" t="n"/>
      <c r="R133" s="34" t="n"/>
      <c r="S133" s="17" t="n"/>
      <c r="T133" s="34" t="n"/>
      <c r="U133" s="11">
        <f>IF($A133="","",SUM($AC133:$AH133))</f>
        <v/>
      </c>
      <c r="V133" s="11">
        <f>IF($A133="","",$AC133*--OR($I133="Accepted",$I133="Waived")+$AD133*--OR($K133="Accepted",$K133="Waived")+$AE133*--OR($M133="Accepted",$M133="Waived")+$AF133*--OR($O133="Accepted",$O133="Waived")+$AG133*--OR($Q133="Accepted",$Q133="Waived")+$AH133*--OR($S133="Accepted",$S133="Waived"))</f>
        <v/>
      </c>
      <c r="W133" s="19">
        <f>IF($A133="","",IFERROR(IF($U133=0,0,$V133/$U133),0))</f>
        <v/>
      </c>
      <c r="X133" s="11">
        <f>IF($A133="","",$U133-$V133)</f>
        <v/>
      </c>
      <c r="Y133" s="20">
        <f>IF(OR($A133="",$F133=""),"",$F133-Dashboard!$B$2)</f>
        <v/>
      </c>
      <c r="Z133" s="21">
        <f>IF($A133="","",IF(OR($H133="Declined",$H133="Withdrawn"),"Closed",IF(OR($C133="",COUNTIF(Lists!$A$5:$A$8,$C133)=0),"Configuration issue",IF($F133="","Add target start date",IF(OR(AND($AC133=1,$I133="Needs Revision"),AND($AD133=1,$K133="Needs Revision"),AND($AE133=1,$M133="Needs Revision"),AND($AF133=1,$O133="Needs Revision"),AND($AG133=1,$Q133="Needs Revision"),AND($AH133=1,$S133="Needs Revision")),"Needs revision",IF($W133=1,"Complete",IF($Y133&lt;0,"Past due: documents outstanding",IF($Y133&lt;=14,"Urgent: due within 14 days","Documents outstanding"))))))))</f>
        <v/>
      </c>
      <c r="AA133" s="34" t="n"/>
      <c r="AB133" s="22" t="n"/>
      <c r="AC133" s="11">
        <f>IF($A133="","",IFERROR(INDEX(Lists!$B$5:$B$8,MATCH($C133,Lists!$A$5:$A$8,0)),0))</f>
        <v/>
      </c>
      <c r="AD133" s="11">
        <f>IF($A133="","",IFERROR(INDEX(Lists!$C$5:$C$8,MATCH($C133,Lists!$A$5:$A$8,0)),0))</f>
        <v/>
      </c>
      <c r="AE133" s="11">
        <f>IF($A133="","",IFERROR(INDEX(Lists!$D$5:$D$8,MATCH($C133,Lists!$A$5:$A$8,0)),0))</f>
        <v/>
      </c>
      <c r="AF133" s="11">
        <f>IF($A133="","",IFERROR(INDEX(Lists!$E$5:$E$8,MATCH($C133,Lists!$A$5:$A$8,0)),0))</f>
        <v/>
      </c>
      <c r="AG133" s="11">
        <f>IF($A133="","",IFERROR(INDEX(Lists!$F$5:$F$8,MATCH($C133,Lists!$A$5:$A$8,0)),0))</f>
        <v/>
      </c>
      <c r="AH133" s="11">
        <f>IF($A133="","",IFERROR(INDEX(Lists!$G$5:$G$8,MATCH($C133,Lists!$A$5:$A$8,0)),0))</f>
        <v/>
      </c>
    </row>
    <row r="134">
      <c r="A134" s="17" t="n"/>
      <c r="B134" s="17" t="n"/>
      <c r="C134" s="17" t="n"/>
      <c r="D134" s="17" t="n"/>
      <c r="E134" s="34" t="n"/>
      <c r="F134" s="34" t="n"/>
      <c r="G134" s="17" t="n"/>
      <c r="H134" s="17" t="n"/>
      <c r="I134" s="17" t="n"/>
      <c r="J134" s="34" t="n"/>
      <c r="K134" s="17" t="n"/>
      <c r="L134" s="34" t="n"/>
      <c r="M134" s="17" t="n"/>
      <c r="N134" s="34" t="n"/>
      <c r="O134" s="17" t="n"/>
      <c r="P134" s="34" t="n"/>
      <c r="Q134" s="17" t="n"/>
      <c r="R134" s="34" t="n"/>
      <c r="S134" s="17" t="n"/>
      <c r="T134" s="34" t="n"/>
      <c r="U134" s="11">
        <f>IF($A134="","",SUM($AC134:$AH134))</f>
        <v/>
      </c>
      <c r="V134" s="11">
        <f>IF($A134="","",$AC134*--OR($I134="Accepted",$I134="Waived")+$AD134*--OR($K134="Accepted",$K134="Waived")+$AE134*--OR($M134="Accepted",$M134="Waived")+$AF134*--OR($O134="Accepted",$O134="Waived")+$AG134*--OR($Q134="Accepted",$Q134="Waived")+$AH134*--OR($S134="Accepted",$S134="Waived"))</f>
        <v/>
      </c>
      <c r="W134" s="19">
        <f>IF($A134="","",IFERROR(IF($U134=0,0,$V134/$U134),0))</f>
        <v/>
      </c>
      <c r="X134" s="11">
        <f>IF($A134="","",$U134-$V134)</f>
        <v/>
      </c>
      <c r="Y134" s="20">
        <f>IF(OR($A134="",$F134=""),"",$F134-Dashboard!$B$2)</f>
        <v/>
      </c>
      <c r="Z134" s="21">
        <f>IF($A134="","",IF(OR($H134="Declined",$H134="Withdrawn"),"Closed",IF(OR($C134="",COUNTIF(Lists!$A$5:$A$8,$C134)=0),"Configuration issue",IF($F134="","Add target start date",IF(OR(AND($AC134=1,$I134="Needs Revision"),AND($AD134=1,$K134="Needs Revision"),AND($AE134=1,$M134="Needs Revision"),AND($AF134=1,$O134="Needs Revision"),AND($AG134=1,$Q134="Needs Revision"),AND($AH134=1,$S134="Needs Revision")),"Needs revision",IF($W134=1,"Complete",IF($Y134&lt;0,"Past due: documents outstanding",IF($Y134&lt;=14,"Urgent: due within 14 days","Documents outstanding"))))))))</f>
        <v/>
      </c>
      <c r="AA134" s="34" t="n"/>
      <c r="AB134" s="22" t="n"/>
      <c r="AC134" s="11">
        <f>IF($A134="","",IFERROR(INDEX(Lists!$B$5:$B$8,MATCH($C134,Lists!$A$5:$A$8,0)),0))</f>
        <v/>
      </c>
      <c r="AD134" s="11">
        <f>IF($A134="","",IFERROR(INDEX(Lists!$C$5:$C$8,MATCH($C134,Lists!$A$5:$A$8,0)),0))</f>
        <v/>
      </c>
      <c r="AE134" s="11">
        <f>IF($A134="","",IFERROR(INDEX(Lists!$D$5:$D$8,MATCH($C134,Lists!$A$5:$A$8,0)),0))</f>
        <v/>
      </c>
      <c r="AF134" s="11">
        <f>IF($A134="","",IFERROR(INDEX(Lists!$E$5:$E$8,MATCH($C134,Lists!$A$5:$A$8,0)),0))</f>
        <v/>
      </c>
      <c r="AG134" s="11">
        <f>IF($A134="","",IFERROR(INDEX(Lists!$F$5:$F$8,MATCH($C134,Lists!$A$5:$A$8,0)),0))</f>
        <v/>
      </c>
      <c r="AH134" s="11">
        <f>IF($A134="","",IFERROR(INDEX(Lists!$G$5:$G$8,MATCH($C134,Lists!$A$5:$A$8,0)),0))</f>
        <v/>
      </c>
    </row>
    <row r="135">
      <c r="A135" s="17" t="n"/>
      <c r="B135" s="17" t="n"/>
      <c r="C135" s="17" t="n"/>
      <c r="D135" s="17" t="n"/>
      <c r="E135" s="34" t="n"/>
      <c r="F135" s="34" t="n"/>
      <c r="G135" s="17" t="n"/>
      <c r="H135" s="17" t="n"/>
      <c r="I135" s="17" t="n"/>
      <c r="J135" s="34" t="n"/>
      <c r="K135" s="17" t="n"/>
      <c r="L135" s="34" t="n"/>
      <c r="M135" s="17" t="n"/>
      <c r="N135" s="34" t="n"/>
      <c r="O135" s="17" t="n"/>
      <c r="P135" s="34" t="n"/>
      <c r="Q135" s="17" t="n"/>
      <c r="R135" s="34" t="n"/>
      <c r="S135" s="17" t="n"/>
      <c r="T135" s="34" t="n"/>
      <c r="U135" s="11">
        <f>IF($A135="","",SUM($AC135:$AH135))</f>
        <v/>
      </c>
      <c r="V135" s="11">
        <f>IF($A135="","",$AC135*--OR($I135="Accepted",$I135="Waived")+$AD135*--OR($K135="Accepted",$K135="Waived")+$AE135*--OR($M135="Accepted",$M135="Waived")+$AF135*--OR($O135="Accepted",$O135="Waived")+$AG135*--OR($Q135="Accepted",$Q135="Waived")+$AH135*--OR($S135="Accepted",$S135="Waived"))</f>
        <v/>
      </c>
      <c r="W135" s="19">
        <f>IF($A135="","",IFERROR(IF($U135=0,0,$V135/$U135),0))</f>
        <v/>
      </c>
      <c r="X135" s="11">
        <f>IF($A135="","",$U135-$V135)</f>
        <v/>
      </c>
      <c r="Y135" s="20">
        <f>IF(OR($A135="",$F135=""),"",$F135-Dashboard!$B$2)</f>
        <v/>
      </c>
      <c r="Z135" s="21">
        <f>IF($A135="","",IF(OR($H135="Declined",$H135="Withdrawn"),"Closed",IF(OR($C135="",COUNTIF(Lists!$A$5:$A$8,$C135)=0),"Configuration issue",IF($F135="","Add target start date",IF(OR(AND($AC135=1,$I135="Needs Revision"),AND($AD135=1,$K135="Needs Revision"),AND($AE135=1,$M135="Needs Revision"),AND($AF135=1,$O135="Needs Revision"),AND($AG135=1,$Q135="Needs Revision"),AND($AH135=1,$S135="Needs Revision")),"Needs revision",IF($W135=1,"Complete",IF($Y135&lt;0,"Past due: documents outstanding",IF($Y135&lt;=14,"Urgent: due within 14 days","Documents outstanding"))))))))</f>
        <v/>
      </c>
      <c r="AA135" s="34" t="n"/>
      <c r="AB135" s="22" t="n"/>
      <c r="AC135" s="11">
        <f>IF($A135="","",IFERROR(INDEX(Lists!$B$5:$B$8,MATCH($C135,Lists!$A$5:$A$8,0)),0))</f>
        <v/>
      </c>
      <c r="AD135" s="11">
        <f>IF($A135="","",IFERROR(INDEX(Lists!$C$5:$C$8,MATCH($C135,Lists!$A$5:$A$8,0)),0))</f>
        <v/>
      </c>
      <c r="AE135" s="11">
        <f>IF($A135="","",IFERROR(INDEX(Lists!$D$5:$D$8,MATCH($C135,Lists!$A$5:$A$8,0)),0))</f>
        <v/>
      </c>
      <c r="AF135" s="11">
        <f>IF($A135="","",IFERROR(INDEX(Lists!$E$5:$E$8,MATCH($C135,Lists!$A$5:$A$8,0)),0))</f>
        <v/>
      </c>
      <c r="AG135" s="11">
        <f>IF($A135="","",IFERROR(INDEX(Lists!$F$5:$F$8,MATCH($C135,Lists!$A$5:$A$8,0)),0))</f>
        <v/>
      </c>
      <c r="AH135" s="11">
        <f>IF($A135="","",IFERROR(INDEX(Lists!$G$5:$G$8,MATCH($C135,Lists!$A$5:$A$8,0)),0))</f>
        <v/>
      </c>
    </row>
    <row r="136">
      <c r="A136" s="17" t="n"/>
      <c r="B136" s="17" t="n"/>
      <c r="C136" s="17" t="n"/>
      <c r="D136" s="17" t="n"/>
      <c r="E136" s="34" t="n"/>
      <c r="F136" s="34" t="n"/>
      <c r="G136" s="17" t="n"/>
      <c r="H136" s="17" t="n"/>
      <c r="I136" s="17" t="n"/>
      <c r="J136" s="34" t="n"/>
      <c r="K136" s="17" t="n"/>
      <c r="L136" s="34" t="n"/>
      <c r="M136" s="17" t="n"/>
      <c r="N136" s="34" t="n"/>
      <c r="O136" s="17" t="n"/>
      <c r="P136" s="34" t="n"/>
      <c r="Q136" s="17" t="n"/>
      <c r="R136" s="34" t="n"/>
      <c r="S136" s="17" t="n"/>
      <c r="T136" s="34" t="n"/>
      <c r="U136" s="11">
        <f>IF($A136="","",SUM($AC136:$AH136))</f>
        <v/>
      </c>
      <c r="V136" s="11">
        <f>IF($A136="","",$AC136*--OR($I136="Accepted",$I136="Waived")+$AD136*--OR($K136="Accepted",$K136="Waived")+$AE136*--OR($M136="Accepted",$M136="Waived")+$AF136*--OR($O136="Accepted",$O136="Waived")+$AG136*--OR($Q136="Accepted",$Q136="Waived")+$AH136*--OR($S136="Accepted",$S136="Waived"))</f>
        <v/>
      </c>
      <c r="W136" s="19">
        <f>IF($A136="","",IFERROR(IF($U136=0,0,$V136/$U136),0))</f>
        <v/>
      </c>
      <c r="X136" s="11">
        <f>IF($A136="","",$U136-$V136)</f>
        <v/>
      </c>
      <c r="Y136" s="20">
        <f>IF(OR($A136="",$F136=""),"",$F136-Dashboard!$B$2)</f>
        <v/>
      </c>
      <c r="Z136" s="21">
        <f>IF($A136="","",IF(OR($H136="Declined",$H136="Withdrawn"),"Closed",IF(OR($C136="",COUNTIF(Lists!$A$5:$A$8,$C136)=0),"Configuration issue",IF($F136="","Add target start date",IF(OR(AND($AC136=1,$I136="Needs Revision"),AND($AD136=1,$K136="Needs Revision"),AND($AE136=1,$M136="Needs Revision"),AND($AF136=1,$O136="Needs Revision"),AND($AG136=1,$Q136="Needs Revision"),AND($AH136=1,$S136="Needs Revision")),"Needs revision",IF($W136=1,"Complete",IF($Y136&lt;0,"Past due: documents outstanding",IF($Y136&lt;=14,"Urgent: due within 14 days","Documents outstanding"))))))))</f>
        <v/>
      </c>
      <c r="AA136" s="34" t="n"/>
      <c r="AB136" s="22" t="n"/>
      <c r="AC136" s="11">
        <f>IF($A136="","",IFERROR(INDEX(Lists!$B$5:$B$8,MATCH($C136,Lists!$A$5:$A$8,0)),0))</f>
        <v/>
      </c>
      <c r="AD136" s="11">
        <f>IF($A136="","",IFERROR(INDEX(Lists!$C$5:$C$8,MATCH($C136,Lists!$A$5:$A$8,0)),0))</f>
        <v/>
      </c>
      <c r="AE136" s="11">
        <f>IF($A136="","",IFERROR(INDEX(Lists!$D$5:$D$8,MATCH($C136,Lists!$A$5:$A$8,0)),0))</f>
        <v/>
      </c>
      <c r="AF136" s="11">
        <f>IF($A136="","",IFERROR(INDEX(Lists!$E$5:$E$8,MATCH($C136,Lists!$A$5:$A$8,0)),0))</f>
        <v/>
      </c>
      <c r="AG136" s="11">
        <f>IF($A136="","",IFERROR(INDEX(Lists!$F$5:$F$8,MATCH($C136,Lists!$A$5:$A$8,0)),0))</f>
        <v/>
      </c>
      <c r="AH136" s="11">
        <f>IF($A136="","",IFERROR(INDEX(Lists!$G$5:$G$8,MATCH($C136,Lists!$A$5:$A$8,0)),0))</f>
        <v/>
      </c>
    </row>
    <row r="137">
      <c r="A137" s="17" t="n"/>
      <c r="B137" s="17" t="n"/>
      <c r="C137" s="17" t="n"/>
      <c r="D137" s="17" t="n"/>
      <c r="E137" s="34" t="n"/>
      <c r="F137" s="34" t="n"/>
      <c r="G137" s="17" t="n"/>
      <c r="H137" s="17" t="n"/>
      <c r="I137" s="17" t="n"/>
      <c r="J137" s="34" t="n"/>
      <c r="K137" s="17" t="n"/>
      <c r="L137" s="34" t="n"/>
      <c r="M137" s="17" t="n"/>
      <c r="N137" s="34" t="n"/>
      <c r="O137" s="17" t="n"/>
      <c r="P137" s="34" t="n"/>
      <c r="Q137" s="17" t="n"/>
      <c r="R137" s="34" t="n"/>
      <c r="S137" s="17" t="n"/>
      <c r="T137" s="34" t="n"/>
      <c r="U137" s="11">
        <f>IF($A137="","",SUM($AC137:$AH137))</f>
        <v/>
      </c>
      <c r="V137" s="11">
        <f>IF($A137="","",$AC137*--OR($I137="Accepted",$I137="Waived")+$AD137*--OR($K137="Accepted",$K137="Waived")+$AE137*--OR($M137="Accepted",$M137="Waived")+$AF137*--OR($O137="Accepted",$O137="Waived")+$AG137*--OR($Q137="Accepted",$Q137="Waived")+$AH137*--OR($S137="Accepted",$S137="Waived"))</f>
        <v/>
      </c>
      <c r="W137" s="19">
        <f>IF($A137="","",IFERROR(IF($U137=0,0,$V137/$U137),0))</f>
        <v/>
      </c>
      <c r="X137" s="11">
        <f>IF($A137="","",$U137-$V137)</f>
        <v/>
      </c>
      <c r="Y137" s="20">
        <f>IF(OR($A137="",$F137=""),"",$F137-Dashboard!$B$2)</f>
        <v/>
      </c>
      <c r="Z137" s="21">
        <f>IF($A137="","",IF(OR($H137="Declined",$H137="Withdrawn"),"Closed",IF(OR($C137="",COUNTIF(Lists!$A$5:$A$8,$C137)=0),"Configuration issue",IF($F137="","Add target start date",IF(OR(AND($AC137=1,$I137="Needs Revision"),AND($AD137=1,$K137="Needs Revision"),AND($AE137=1,$M137="Needs Revision"),AND($AF137=1,$O137="Needs Revision"),AND($AG137=1,$Q137="Needs Revision"),AND($AH137=1,$S137="Needs Revision")),"Needs revision",IF($W137=1,"Complete",IF($Y137&lt;0,"Past due: documents outstanding",IF($Y137&lt;=14,"Urgent: due within 14 days","Documents outstanding"))))))))</f>
        <v/>
      </c>
      <c r="AA137" s="34" t="n"/>
      <c r="AB137" s="22" t="n"/>
      <c r="AC137" s="11">
        <f>IF($A137="","",IFERROR(INDEX(Lists!$B$5:$B$8,MATCH($C137,Lists!$A$5:$A$8,0)),0))</f>
        <v/>
      </c>
      <c r="AD137" s="11">
        <f>IF($A137="","",IFERROR(INDEX(Lists!$C$5:$C$8,MATCH($C137,Lists!$A$5:$A$8,0)),0))</f>
        <v/>
      </c>
      <c r="AE137" s="11">
        <f>IF($A137="","",IFERROR(INDEX(Lists!$D$5:$D$8,MATCH($C137,Lists!$A$5:$A$8,0)),0))</f>
        <v/>
      </c>
      <c r="AF137" s="11">
        <f>IF($A137="","",IFERROR(INDEX(Lists!$E$5:$E$8,MATCH($C137,Lists!$A$5:$A$8,0)),0))</f>
        <v/>
      </c>
      <c r="AG137" s="11">
        <f>IF($A137="","",IFERROR(INDEX(Lists!$F$5:$F$8,MATCH($C137,Lists!$A$5:$A$8,0)),0))</f>
        <v/>
      </c>
      <c r="AH137" s="11">
        <f>IF($A137="","",IFERROR(INDEX(Lists!$G$5:$G$8,MATCH($C137,Lists!$A$5:$A$8,0)),0))</f>
        <v/>
      </c>
    </row>
    <row r="138">
      <c r="A138" s="17" t="n"/>
      <c r="B138" s="17" t="n"/>
      <c r="C138" s="17" t="n"/>
      <c r="D138" s="17" t="n"/>
      <c r="E138" s="34" t="n"/>
      <c r="F138" s="34" t="n"/>
      <c r="G138" s="17" t="n"/>
      <c r="H138" s="17" t="n"/>
      <c r="I138" s="17" t="n"/>
      <c r="J138" s="34" t="n"/>
      <c r="K138" s="17" t="n"/>
      <c r="L138" s="34" t="n"/>
      <c r="M138" s="17" t="n"/>
      <c r="N138" s="34" t="n"/>
      <c r="O138" s="17" t="n"/>
      <c r="P138" s="34" t="n"/>
      <c r="Q138" s="17" t="n"/>
      <c r="R138" s="34" t="n"/>
      <c r="S138" s="17" t="n"/>
      <c r="T138" s="34" t="n"/>
      <c r="U138" s="11">
        <f>IF($A138="","",SUM($AC138:$AH138))</f>
        <v/>
      </c>
      <c r="V138" s="11">
        <f>IF($A138="","",$AC138*--OR($I138="Accepted",$I138="Waived")+$AD138*--OR($K138="Accepted",$K138="Waived")+$AE138*--OR($M138="Accepted",$M138="Waived")+$AF138*--OR($O138="Accepted",$O138="Waived")+$AG138*--OR($Q138="Accepted",$Q138="Waived")+$AH138*--OR($S138="Accepted",$S138="Waived"))</f>
        <v/>
      </c>
      <c r="W138" s="19">
        <f>IF($A138="","",IFERROR(IF($U138=0,0,$V138/$U138),0))</f>
        <v/>
      </c>
      <c r="X138" s="11">
        <f>IF($A138="","",$U138-$V138)</f>
        <v/>
      </c>
      <c r="Y138" s="20">
        <f>IF(OR($A138="",$F138=""),"",$F138-Dashboard!$B$2)</f>
        <v/>
      </c>
      <c r="Z138" s="21">
        <f>IF($A138="","",IF(OR($H138="Declined",$H138="Withdrawn"),"Closed",IF(OR($C138="",COUNTIF(Lists!$A$5:$A$8,$C138)=0),"Configuration issue",IF($F138="","Add target start date",IF(OR(AND($AC138=1,$I138="Needs Revision"),AND($AD138=1,$K138="Needs Revision"),AND($AE138=1,$M138="Needs Revision"),AND($AF138=1,$O138="Needs Revision"),AND($AG138=1,$Q138="Needs Revision"),AND($AH138=1,$S138="Needs Revision")),"Needs revision",IF($W138=1,"Complete",IF($Y138&lt;0,"Past due: documents outstanding",IF($Y138&lt;=14,"Urgent: due within 14 days","Documents outstanding"))))))))</f>
        <v/>
      </c>
      <c r="AA138" s="34" t="n"/>
      <c r="AB138" s="22" t="n"/>
      <c r="AC138" s="11">
        <f>IF($A138="","",IFERROR(INDEX(Lists!$B$5:$B$8,MATCH($C138,Lists!$A$5:$A$8,0)),0))</f>
        <v/>
      </c>
      <c r="AD138" s="11">
        <f>IF($A138="","",IFERROR(INDEX(Lists!$C$5:$C$8,MATCH($C138,Lists!$A$5:$A$8,0)),0))</f>
        <v/>
      </c>
      <c r="AE138" s="11">
        <f>IF($A138="","",IFERROR(INDEX(Lists!$D$5:$D$8,MATCH($C138,Lists!$A$5:$A$8,0)),0))</f>
        <v/>
      </c>
      <c r="AF138" s="11">
        <f>IF($A138="","",IFERROR(INDEX(Lists!$E$5:$E$8,MATCH($C138,Lists!$A$5:$A$8,0)),0))</f>
        <v/>
      </c>
      <c r="AG138" s="11">
        <f>IF($A138="","",IFERROR(INDEX(Lists!$F$5:$F$8,MATCH($C138,Lists!$A$5:$A$8,0)),0))</f>
        <v/>
      </c>
      <c r="AH138" s="11">
        <f>IF($A138="","",IFERROR(INDEX(Lists!$G$5:$G$8,MATCH($C138,Lists!$A$5:$A$8,0)),0))</f>
        <v/>
      </c>
    </row>
    <row r="139">
      <c r="A139" s="17" t="n"/>
      <c r="B139" s="17" t="n"/>
      <c r="C139" s="17" t="n"/>
      <c r="D139" s="17" t="n"/>
      <c r="E139" s="34" t="n"/>
      <c r="F139" s="34" t="n"/>
      <c r="G139" s="17" t="n"/>
      <c r="H139" s="17" t="n"/>
      <c r="I139" s="17" t="n"/>
      <c r="J139" s="34" t="n"/>
      <c r="K139" s="17" t="n"/>
      <c r="L139" s="34" t="n"/>
      <c r="M139" s="17" t="n"/>
      <c r="N139" s="34" t="n"/>
      <c r="O139" s="17" t="n"/>
      <c r="P139" s="34" t="n"/>
      <c r="Q139" s="17" t="n"/>
      <c r="R139" s="34" t="n"/>
      <c r="S139" s="17" t="n"/>
      <c r="T139" s="34" t="n"/>
      <c r="U139" s="11">
        <f>IF($A139="","",SUM($AC139:$AH139))</f>
        <v/>
      </c>
      <c r="V139" s="11">
        <f>IF($A139="","",$AC139*--OR($I139="Accepted",$I139="Waived")+$AD139*--OR($K139="Accepted",$K139="Waived")+$AE139*--OR($M139="Accepted",$M139="Waived")+$AF139*--OR($O139="Accepted",$O139="Waived")+$AG139*--OR($Q139="Accepted",$Q139="Waived")+$AH139*--OR($S139="Accepted",$S139="Waived"))</f>
        <v/>
      </c>
      <c r="W139" s="19">
        <f>IF($A139="","",IFERROR(IF($U139=0,0,$V139/$U139),0))</f>
        <v/>
      </c>
      <c r="X139" s="11">
        <f>IF($A139="","",$U139-$V139)</f>
        <v/>
      </c>
      <c r="Y139" s="20">
        <f>IF(OR($A139="",$F139=""),"",$F139-Dashboard!$B$2)</f>
        <v/>
      </c>
      <c r="Z139" s="21">
        <f>IF($A139="","",IF(OR($H139="Declined",$H139="Withdrawn"),"Closed",IF(OR($C139="",COUNTIF(Lists!$A$5:$A$8,$C139)=0),"Configuration issue",IF($F139="","Add target start date",IF(OR(AND($AC139=1,$I139="Needs Revision"),AND($AD139=1,$K139="Needs Revision"),AND($AE139=1,$M139="Needs Revision"),AND($AF139=1,$O139="Needs Revision"),AND($AG139=1,$Q139="Needs Revision"),AND($AH139=1,$S139="Needs Revision")),"Needs revision",IF($W139=1,"Complete",IF($Y139&lt;0,"Past due: documents outstanding",IF($Y139&lt;=14,"Urgent: due within 14 days","Documents outstanding"))))))))</f>
        <v/>
      </c>
      <c r="AA139" s="34" t="n"/>
      <c r="AB139" s="22" t="n"/>
      <c r="AC139" s="11">
        <f>IF($A139="","",IFERROR(INDEX(Lists!$B$5:$B$8,MATCH($C139,Lists!$A$5:$A$8,0)),0))</f>
        <v/>
      </c>
      <c r="AD139" s="11">
        <f>IF($A139="","",IFERROR(INDEX(Lists!$C$5:$C$8,MATCH($C139,Lists!$A$5:$A$8,0)),0))</f>
        <v/>
      </c>
      <c r="AE139" s="11">
        <f>IF($A139="","",IFERROR(INDEX(Lists!$D$5:$D$8,MATCH($C139,Lists!$A$5:$A$8,0)),0))</f>
        <v/>
      </c>
      <c r="AF139" s="11">
        <f>IF($A139="","",IFERROR(INDEX(Lists!$E$5:$E$8,MATCH($C139,Lists!$A$5:$A$8,0)),0))</f>
        <v/>
      </c>
      <c r="AG139" s="11">
        <f>IF($A139="","",IFERROR(INDEX(Lists!$F$5:$F$8,MATCH($C139,Lists!$A$5:$A$8,0)),0))</f>
        <v/>
      </c>
      <c r="AH139" s="11">
        <f>IF($A139="","",IFERROR(INDEX(Lists!$G$5:$G$8,MATCH($C139,Lists!$A$5:$A$8,0)),0))</f>
        <v/>
      </c>
    </row>
    <row r="140">
      <c r="A140" s="17" t="n"/>
      <c r="B140" s="17" t="n"/>
      <c r="C140" s="17" t="n"/>
      <c r="D140" s="17" t="n"/>
      <c r="E140" s="34" t="n"/>
      <c r="F140" s="34" t="n"/>
      <c r="G140" s="17" t="n"/>
      <c r="H140" s="17" t="n"/>
      <c r="I140" s="17" t="n"/>
      <c r="J140" s="34" t="n"/>
      <c r="K140" s="17" t="n"/>
      <c r="L140" s="34" t="n"/>
      <c r="M140" s="17" t="n"/>
      <c r="N140" s="34" t="n"/>
      <c r="O140" s="17" t="n"/>
      <c r="P140" s="34" t="n"/>
      <c r="Q140" s="17" t="n"/>
      <c r="R140" s="34" t="n"/>
      <c r="S140" s="17" t="n"/>
      <c r="T140" s="34" t="n"/>
      <c r="U140" s="11">
        <f>IF($A140="","",SUM($AC140:$AH140))</f>
        <v/>
      </c>
      <c r="V140" s="11">
        <f>IF($A140="","",$AC140*--OR($I140="Accepted",$I140="Waived")+$AD140*--OR($K140="Accepted",$K140="Waived")+$AE140*--OR($M140="Accepted",$M140="Waived")+$AF140*--OR($O140="Accepted",$O140="Waived")+$AG140*--OR($Q140="Accepted",$Q140="Waived")+$AH140*--OR($S140="Accepted",$S140="Waived"))</f>
        <v/>
      </c>
      <c r="W140" s="19">
        <f>IF($A140="","",IFERROR(IF($U140=0,0,$V140/$U140),0))</f>
        <v/>
      </c>
      <c r="X140" s="11">
        <f>IF($A140="","",$U140-$V140)</f>
        <v/>
      </c>
      <c r="Y140" s="20">
        <f>IF(OR($A140="",$F140=""),"",$F140-Dashboard!$B$2)</f>
        <v/>
      </c>
      <c r="Z140" s="21">
        <f>IF($A140="","",IF(OR($H140="Declined",$H140="Withdrawn"),"Closed",IF(OR($C140="",COUNTIF(Lists!$A$5:$A$8,$C140)=0),"Configuration issue",IF($F140="","Add target start date",IF(OR(AND($AC140=1,$I140="Needs Revision"),AND($AD140=1,$K140="Needs Revision"),AND($AE140=1,$M140="Needs Revision"),AND($AF140=1,$O140="Needs Revision"),AND($AG140=1,$Q140="Needs Revision"),AND($AH140=1,$S140="Needs Revision")),"Needs revision",IF($W140=1,"Complete",IF($Y140&lt;0,"Past due: documents outstanding",IF($Y140&lt;=14,"Urgent: due within 14 days","Documents outstanding"))))))))</f>
        <v/>
      </c>
      <c r="AA140" s="34" t="n"/>
      <c r="AB140" s="22" t="n"/>
      <c r="AC140" s="11">
        <f>IF($A140="","",IFERROR(INDEX(Lists!$B$5:$B$8,MATCH($C140,Lists!$A$5:$A$8,0)),0))</f>
        <v/>
      </c>
      <c r="AD140" s="11">
        <f>IF($A140="","",IFERROR(INDEX(Lists!$C$5:$C$8,MATCH($C140,Lists!$A$5:$A$8,0)),0))</f>
        <v/>
      </c>
      <c r="AE140" s="11">
        <f>IF($A140="","",IFERROR(INDEX(Lists!$D$5:$D$8,MATCH($C140,Lists!$A$5:$A$8,0)),0))</f>
        <v/>
      </c>
      <c r="AF140" s="11">
        <f>IF($A140="","",IFERROR(INDEX(Lists!$E$5:$E$8,MATCH($C140,Lists!$A$5:$A$8,0)),0))</f>
        <v/>
      </c>
      <c r="AG140" s="11">
        <f>IF($A140="","",IFERROR(INDEX(Lists!$F$5:$F$8,MATCH($C140,Lists!$A$5:$A$8,0)),0))</f>
        <v/>
      </c>
      <c r="AH140" s="11">
        <f>IF($A140="","",IFERROR(INDEX(Lists!$G$5:$G$8,MATCH($C140,Lists!$A$5:$A$8,0)),0))</f>
        <v/>
      </c>
    </row>
    <row r="141">
      <c r="A141" s="17" t="n"/>
      <c r="B141" s="17" t="n"/>
      <c r="C141" s="17" t="n"/>
      <c r="D141" s="17" t="n"/>
      <c r="E141" s="34" t="n"/>
      <c r="F141" s="34" t="n"/>
      <c r="G141" s="17" t="n"/>
      <c r="H141" s="17" t="n"/>
      <c r="I141" s="17" t="n"/>
      <c r="J141" s="34" t="n"/>
      <c r="K141" s="17" t="n"/>
      <c r="L141" s="34" t="n"/>
      <c r="M141" s="17" t="n"/>
      <c r="N141" s="34" t="n"/>
      <c r="O141" s="17" t="n"/>
      <c r="P141" s="34" t="n"/>
      <c r="Q141" s="17" t="n"/>
      <c r="R141" s="34" t="n"/>
      <c r="S141" s="17" t="n"/>
      <c r="T141" s="34" t="n"/>
      <c r="U141" s="11">
        <f>IF($A141="","",SUM($AC141:$AH141))</f>
        <v/>
      </c>
      <c r="V141" s="11">
        <f>IF($A141="","",$AC141*--OR($I141="Accepted",$I141="Waived")+$AD141*--OR($K141="Accepted",$K141="Waived")+$AE141*--OR($M141="Accepted",$M141="Waived")+$AF141*--OR($O141="Accepted",$O141="Waived")+$AG141*--OR($Q141="Accepted",$Q141="Waived")+$AH141*--OR($S141="Accepted",$S141="Waived"))</f>
        <v/>
      </c>
      <c r="W141" s="19">
        <f>IF($A141="","",IFERROR(IF($U141=0,0,$V141/$U141),0))</f>
        <v/>
      </c>
      <c r="X141" s="11">
        <f>IF($A141="","",$U141-$V141)</f>
        <v/>
      </c>
      <c r="Y141" s="20">
        <f>IF(OR($A141="",$F141=""),"",$F141-Dashboard!$B$2)</f>
        <v/>
      </c>
      <c r="Z141" s="21">
        <f>IF($A141="","",IF(OR($H141="Declined",$H141="Withdrawn"),"Closed",IF(OR($C141="",COUNTIF(Lists!$A$5:$A$8,$C141)=0),"Configuration issue",IF($F141="","Add target start date",IF(OR(AND($AC141=1,$I141="Needs Revision"),AND($AD141=1,$K141="Needs Revision"),AND($AE141=1,$M141="Needs Revision"),AND($AF141=1,$O141="Needs Revision"),AND($AG141=1,$Q141="Needs Revision"),AND($AH141=1,$S141="Needs Revision")),"Needs revision",IF($W141=1,"Complete",IF($Y141&lt;0,"Past due: documents outstanding",IF($Y141&lt;=14,"Urgent: due within 14 days","Documents outstanding"))))))))</f>
        <v/>
      </c>
      <c r="AA141" s="34" t="n"/>
      <c r="AB141" s="22" t="n"/>
      <c r="AC141" s="11">
        <f>IF($A141="","",IFERROR(INDEX(Lists!$B$5:$B$8,MATCH($C141,Lists!$A$5:$A$8,0)),0))</f>
        <v/>
      </c>
      <c r="AD141" s="11">
        <f>IF($A141="","",IFERROR(INDEX(Lists!$C$5:$C$8,MATCH($C141,Lists!$A$5:$A$8,0)),0))</f>
        <v/>
      </c>
      <c r="AE141" s="11">
        <f>IF($A141="","",IFERROR(INDEX(Lists!$D$5:$D$8,MATCH($C141,Lists!$A$5:$A$8,0)),0))</f>
        <v/>
      </c>
      <c r="AF141" s="11">
        <f>IF($A141="","",IFERROR(INDEX(Lists!$E$5:$E$8,MATCH($C141,Lists!$A$5:$A$8,0)),0))</f>
        <v/>
      </c>
      <c r="AG141" s="11">
        <f>IF($A141="","",IFERROR(INDEX(Lists!$F$5:$F$8,MATCH($C141,Lists!$A$5:$A$8,0)),0))</f>
        <v/>
      </c>
      <c r="AH141" s="11">
        <f>IF($A141="","",IFERROR(INDEX(Lists!$G$5:$G$8,MATCH($C141,Lists!$A$5:$A$8,0)),0))</f>
        <v/>
      </c>
    </row>
    <row r="142">
      <c r="A142" s="17" t="n"/>
      <c r="B142" s="17" t="n"/>
      <c r="C142" s="17" t="n"/>
      <c r="D142" s="17" t="n"/>
      <c r="E142" s="34" t="n"/>
      <c r="F142" s="34" t="n"/>
      <c r="G142" s="17" t="n"/>
      <c r="H142" s="17" t="n"/>
      <c r="I142" s="17" t="n"/>
      <c r="J142" s="34" t="n"/>
      <c r="K142" s="17" t="n"/>
      <c r="L142" s="34" t="n"/>
      <c r="M142" s="17" t="n"/>
      <c r="N142" s="34" t="n"/>
      <c r="O142" s="17" t="n"/>
      <c r="P142" s="34" t="n"/>
      <c r="Q142" s="17" t="n"/>
      <c r="R142" s="34" t="n"/>
      <c r="S142" s="17" t="n"/>
      <c r="T142" s="34" t="n"/>
      <c r="U142" s="11">
        <f>IF($A142="","",SUM($AC142:$AH142))</f>
        <v/>
      </c>
      <c r="V142" s="11">
        <f>IF($A142="","",$AC142*--OR($I142="Accepted",$I142="Waived")+$AD142*--OR($K142="Accepted",$K142="Waived")+$AE142*--OR($M142="Accepted",$M142="Waived")+$AF142*--OR($O142="Accepted",$O142="Waived")+$AG142*--OR($Q142="Accepted",$Q142="Waived")+$AH142*--OR($S142="Accepted",$S142="Waived"))</f>
        <v/>
      </c>
      <c r="W142" s="19">
        <f>IF($A142="","",IFERROR(IF($U142=0,0,$V142/$U142),0))</f>
        <v/>
      </c>
      <c r="X142" s="11">
        <f>IF($A142="","",$U142-$V142)</f>
        <v/>
      </c>
      <c r="Y142" s="20">
        <f>IF(OR($A142="",$F142=""),"",$F142-Dashboard!$B$2)</f>
        <v/>
      </c>
      <c r="Z142" s="21">
        <f>IF($A142="","",IF(OR($H142="Declined",$H142="Withdrawn"),"Closed",IF(OR($C142="",COUNTIF(Lists!$A$5:$A$8,$C142)=0),"Configuration issue",IF($F142="","Add target start date",IF(OR(AND($AC142=1,$I142="Needs Revision"),AND($AD142=1,$K142="Needs Revision"),AND($AE142=1,$M142="Needs Revision"),AND($AF142=1,$O142="Needs Revision"),AND($AG142=1,$Q142="Needs Revision"),AND($AH142=1,$S142="Needs Revision")),"Needs revision",IF($W142=1,"Complete",IF($Y142&lt;0,"Past due: documents outstanding",IF($Y142&lt;=14,"Urgent: due within 14 days","Documents outstanding"))))))))</f>
        <v/>
      </c>
      <c r="AA142" s="34" t="n"/>
      <c r="AB142" s="22" t="n"/>
      <c r="AC142" s="11">
        <f>IF($A142="","",IFERROR(INDEX(Lists!$B$5:$B$8,MATCH($C142,Lists!$A$5:$A$8,0)),0))</f>
        <v/>
      </c>
      <c r="AD142" s="11">
        <f>IF($A142="","",IFERROR(INDEX(Lists!$C$5:$C$8,MATCH($C142,Lists!$A$5:$A$8,0)),0))</f>
        <v/>
      </c>
      <c r="AE142" s="11">
        <f>IF($A142="","",IFERROR(INDEX(Lists!$D$5:$D$8,MATCH($C142,Lists!$A$5:$A$8,0)),0))</f>
        <v/>
      </c>
      <c r="AF142" s="11">
        <f>IF($A142="","",IFERROR(INDEX(Lists!$E$5:$E$8,MATCH($C142,Lists!$A$5:$A$8,0)),0))</f>
        <v/>
      </c>
      <c r="AG142" s="11">
        <f>IF($A142="","",IFERROR(INDEX(Lists!$F$5:$F$8,MATCH($C142,Lists!$A$5:$A$8,0)),0))</f>
        <v/>
      </c>
      <c r="AH142" s="11">
        <f>IF($A142="","",IFERROR(INDEX(Lists!$G$5:$G$8,MATCH($C142,Lists!$A$5:$A$8,0)),0))</f>
        <v/>
      </c>
    </row>
    <row r="143">
      <c r="A143" s="17" t="n"/>
      <c r="B143" s="17" t="n"/>
      <c r="C143" s="17" t="n"/>
      <c r="D143" s="17" t="n"/>
      <c r="E143" s="34" t="n"/>
      <c r="F143" s="34" t="n"/>
      <c r="G143" s="17" t="n"/>
      <c r="H143" s="17" t="n"/>
      <c r="I143" s="17" t="n"/>
      <c r="J143" s="34" t="n"/>
      <c r="K143" s="17" t="n"/>
      <c r="L143" s="34" t="n"/>
      <c r="M143" s="17" t="n"/>
      <c r="N143" s="34" t="n"/>
      <c r="O143" s="17" t="n"/>
      <c r="P143" s="34" t="n"/>
      <c r="Q143" s="17" t="n"/>
      <c r="R143" s="34" t="n"/>
      <c r="S143" s="17" t="n"/>
      <c r="T143" s="34" t="n"/>
      <c r="U143" s="11">
        <f>IF($A143="","",SUM($AC143:$AH143))</f>
        <v/>
      </c>
      <c r="V143" s="11">
        <f>IF($A143="","",$AC143*--OR($I143="Accepted",$I143="Waived")+$AD143*--OR($K143="Accepted",$K143="Waived")+$AE143*--OR($M143="Accepted",$M143="Waived")+$AF143*--OR($O143="Accepted",$O143="Waived")+$AG143*--OR($Q143="Accepted",$Q143="Waived")+$AH143*--OR($S143="Accepted",$S143="Waived"))</f>
        <v/>
      </c>
      <c r="W143" s="19">
        <f>IF($A143="","",IFERROR(IF($U143=0,0,$V143/$U143),0))</f>
        <v/>
      </c>
      <c r="X143" s="11">
        <f>IF($A143="","",$U143-$V143)</f>
        <v/>
      </c>
      <c r="Y143" s="20">
        <f>IF(OR($A143="",$F143=""),"",$F143-Dashboard!$B$2)</f>
        <v/>
      </c>
      <c r="Z143" s="21">
        <f>IF($A143="","",IF(OR($H143="Declined",$H143="Withdrawn"),"Closed",IF(OR($C143="",COUNTIF(Lists!$A$5:$A$8,$C143)=0),"Configuration issue",IF($F143="","Add target start date",IF(OR(AND($AC143=1,$I143="Needs Revision"),AND($AD143=1,$K143="Needs Revision"),AND($AE143=1,$M143="Needs Revision"),AND($AF143=1,$O143="Needs Revision"),AND($AG143=1,$Q143="Needs Revision"),AND($AH143=1,$S143="Needs Revision")),"Needs revision",IF($W143=1,"Complete",IF($Y143&lt;0,"Past due: documents outstanding",IF($Y143&lt;=14,"Urgent: due within 14 days","Documents outstanding"))))))))</f>
        <v/>
      </c>
      <c r="AA143" s="34" t="n"/>
      <c r="AB143" s="22" t="n"/>
      <c r="AC143" s="11">
        <f>IF($A143="","",IFERROR(INDEX(Lists!$B$5:$B$8,MATCH($C143,Lists!$A$5:$A$8,0)),0))</f>
        <v/>
      </c>
      <c r="AD143" s="11">
        <f>IF($A143="","",IFERROR(INDEX(Lists!$C$5:$C$8,MATCH($C143,Lists!$A$5:$A$8,0)),0))</f>
        <v/>
      </c>
      <c r="AE143" s="11">
        <f>IF($A143="","",IFERROR(INDEX(Lists!$D$5:$D$8,MATCH($C143,Lists!$A$5:$A$8,0)),0))</f>
        <v/>
      </c>
      <c r="AF143" s="11">
        <f>IF($A143="","",IFERROR(INDEX(Lists!$E$5:$E$8,MATCH($C143,Lists!$A$5:$A$8,0)),0))</f>
        <v/>
      </c>
      <c r="AG143" s="11">
        <f>IF($A143="","",IFERROR(INDEX(Lists!$F$5:$F$8,MATCH($C143,Lists!$A$5:$A$8,0)),0))</f>
        <v/>
      </c>
      <c r="AH143" s="11">
        <f>IF($A143="","",IFERROR(INDEX(Lists!$G$5:$G$8,MATCH($C143,Lists!$A$5:$A$8,0)),0))</f>
        <v/>
      </c>
    </row>
    <row r="144">
      <c r="A144" s="17" t="n"/>
      <c r="B144" s="17" t="n"/>
      <c r="C144" s="17" t="n"/>
      <c r="D144" s="17" t="n"/>
      <c r="E144" s="34" t="n"/>
      <c r="F144" s="34" t="n"/>
      <c r="G144" s="17" t="n"/>
      <c r="H144" s="17" t="n"/>
      <c r="I144" s="17" t="n"/>
      <c r="J144" s="34" t="n"/>
      <c r="K144" s="17" t="n"/>
      <c r="L144" s="34" t="n"/>
      <c r="M144" s="17" t="n"/>
      <c r="N144" s="34" t="n"/>
      <c r="O144" s="17" t="n"/>
      <c r="P144" s="34" t="n"/>
      <c r="Q144" s="17" t="n"/>
      <c r="R144" s="34" t="n"/>
      <c r="S144" s="17" t="n"/>
      <c r="T144" s="34" t="n"/>
      <c r="U144" s="11">
        <f>IF($A144="","",SUM($AC144:$AH144))</f>
        <v/>
      </c>
      <c r="V144" s="11">
        <f>IF($A144="","",$AC144*--OR($I144="Accepted",$I144="Waived")+$AD144*--OR($K144="Accepted",$K144="Waived")+$AE144*--OR($M144="Accepted",$M144="Waived")+$AF144*--OR($O144="Accepted",$O144="Waived")+$AG144*--OR($Q144="Accepted",$Q144="Waived")+$AH144*--OR($S144="Accepted",$S144="Waived"))</f>
        <v/>
      </c>
      <c r="W144" s="19">
        <f>IF($A144="","",IFERROR(IF($U144=0,0,$V144/$U144),0))</f>
        <v/>
      </c>
      <c r="X144" s="11">
        <f>IF($A144="","",$U144-$V144)</f>
        <v/>
      </c>
      <c r="Y144" s="20">
        <f>IF(OR($A144="",$F144=""),"",$F144-Dashboard!$B$2)</f>
        <v/>
      </c>
      <c r="Z144" s="21">
        <f>IF($A144="","",IF(OR($H144="Declined",$H144="Withdrawn"),"Closed",IF(OR($C144="",COUNTIF(Lists!$A$5:$A$8,$C144)=0),"Configuration issue",IF($F144="","Add target start date",IF(OR(AND($AC144=1,$I144="Needs Revision"),AND($AD144=1,$K144="Needs Revision"),AND($AE144=1,$M144="Needs Revision"),AND($AF144=1,$O144="Needs Revision"),AND($AG144=1,$Q144="Needs Revision"),AND($AH144=1,$S144="Needs Revision")),"Needs revision",IF($W144=1,"Complete",IF($Y144&lt;0,"Past due: documents outstanding",IF($Y144&lt;=14,"Urgent: due within 14 days","Documents outstanding"))))))))</f>
        <v/>
      </c>
      <c r="AA144" s="34" t="n"/>
      <c r="AB144" s="22" t="n"/>
      <c r="AC144" s="11">
        <f>IF($A144="","",IFERROR(INDEX(Lists!$B$5:$B$8,MATCH($C144,Lists!$A$5:$A$8,0)),0))</f>
        <v/>
      </c>
      <c r="AD144" s="11">
        <f>IF($A144="","",IFERROR(INDEX(Lists!$C$5:$C$8,MATCH($C144,Lists!$A$5:$A$8,0)),0))</f>
        <v/>
      </c>
      <c r="AE144" s="11">
        <f>IF($A144="","",IFERROR(INDEX(Lists!$D$5:$D$8,MATCH($C144,Lists!$A$5:$A$8,0)),0))</f>
        <v/>
      </c>
      <c r="AF144" s="11">
        <f>IF($A144="","",IFERROR(INDEX(Lists!$E$5:$E$8,MATCH($C144,Lists!$A$5:$A$8,0)),0))</f>
        <v/>
      </c>
      <c r="AG144" s="11">
        <f>IF($A144="","",IFERROR(INDEX(Lists!$F$5:$F$8,MATCH($C144,Lists!$A$5:$A$8,0)),0))</f>
        <v/>
      </c>
      <c r="AH144" s="11">
        <f>IF($A144="","",IFERROR(INDEX(Lists!$G$5:$G$8,MATCH($C144,Lists!$A$5:$A$8,0)),0))</f>
        <v/>
      </c>
    </row>
    <row r="145">
      <c r="A145" s="17" t="n"/>
      <c r="B145" s="17" t="n"/>
      <c r="C145" s="17" t="n"/>
      <c r="D145" s="17" t="n"/>
      <c r="E145" s="34" t="n"/>
      <c r="F145" s="34" t="n"/>
      <c r="G145" s="17" t="n"/>
      <c r="H145" s="17" t="n"/>
      <c r="I145" s="17" t="n"/>
      <c r="J145" s="34" t="n"/>
      <c r="K145" s="17" t="n"/>
      <c r="L145" s="34" t="n"/>
      <c r="M145" s="17" t="n"/>
      <c r="N145" s="34" t="n"/>
      <c r="O145" s="17" t="n"/>
      <c r="P145" s="34" t="n"/>
      <c r="Q145" s="17" t="n"/>
      <c r="R145" s="34" t="n"/>
      <c r="S145" s="17" t="n"/>
      <c r="T145" s="34" t="n"/>
      <c r="U145" s="11">
        <f>IF($A145="","",SUM($AC145:$AH145))</f>
        <v/>
      </c>
      <c r="V145" s="11">
        <f>IF($A145="","",$AC145*--OR($I145="Accepted",$I145="Waived")+$AD145*--OR($K145="Accepted",$K145="Waived")+$AE145*--OR($M145="Accepted",$M145="Waived")+$AF145*--OR($O145="Accepted",$O145="Waived")+$AG145*--OR($Q145="Accepted",$Q145="Waived")+$AH145*--OR($S145="Accepted",$S145="Waived"))</f>
        <v/>
      </c>
      <c r="W145" s="19">
        <f>IF($A145="","",IFERROR(IF($U145=0,0,$V145/$U145),0))</f>
        <v/>
      </c>
      <c r="X145" s="11">
        <f>IF($A145="","",$U145-$V145)</f>
        <v/>
      </c>
      <c r="Y145" s="20">
        <f>IF(OR($A145="",$F145=""),"",$F145-Dashboard!$B$2)</f>
        <v/>
      </c>
      <c r="Z145" s="21">
        <f>IF($A145="","",IF(OR($H145="Declined",$H145="Withdrawn"),"Closed",IF(OR($C145="",COUNTIF(Lists!$A$5:$A$8,$C145)=0),"Configuration issue",IF($F145="","Add target start date",IF(OR(AND($AC145=1,$I145="Needs Revision"),AND($AD145=1,$K145="Needs Revision"),AND($AE145=1,$M145="Needs Revision"),AND($AF145=1,$O145="Needs Revision"),AND($AG145=1,$Q145="Needs Revision"),AND($AH145=1,$S145="Needs Revision")),"Needs revision",IF($W145=1,"Complete",IF($Y145&lt;0,"Past due: documents outstanding",IF($Y145&lt;=14,"Urgent: due within 14 days","Documents outstanding"))))))))</f>
        <v/>
      </c>
      <c r="AA145" s="34" t="n"/>
      <c r="AB145" s="22" t="n"/>
      <c r="AC145" s="11">
        <f>IF($A145="","",IFERROR(INDEX(Lists!$B$5:$B$8,MATCH($C145,Lists!$A$5:$A$8,0)),0))</f>
        <v/>
      </c>
      <c r="AD145" s="11">
        <f>IF($A145="","",IFERROR(INDEX(Lists!$C$5:$C$8,MATCH($C145,Lists!$A$5:$A$8,0)),0))</f>
        <v/>
      </c>
      <c r="AE145" s="11">
        <f>IF($A145="","",IFERROR(INDEX(Lists!$D$5:$D$8,MATCH($C145,Lists!$A$5:$A$8,0)),0))</f>
        <v/>
      </c>
      <c r="AF145" s="11">
        <f>IF($A145="","",IFERROR(INDEX(Lists!$E$5:$E$8,MATCH($C145,Lists!$A$5:$A$8,0)),0))</f>
        <v/>
      </c>
      <c r="AG145" s="11">
        <f>IF($A145="","",IFERROR(INDEX(Lists!$F$5:$F$8,MATCH($C145,Lists!$A$5:$A$8,0)),0))</f>
        <v/>
      </c>
      <c r="AH145" s="11">
        <f>IF($A145="","",IFERROR(INDEX(Lists!$G$5:$G$8,MATCH($C145,Lists!$A$5:$A$8,0)),0))</f>
        <v/>
      </c>
    </row>
    <row r="146">
      <c r="A146" s="17" t="n"/>
      <c r="B146" s="17" t="n"/>
      <c r="C146" s="17" t="n"/>
      <c r="D146" s="17" t="n"/>
      <c r="E146" s="34" t="n"/>
      <c r="F146" s="34" t="n"/>
      <c r="G146" s="17" t="n"/>
      <c r="H146" s="17" t="n"/>
      <c r="I146" s="17" t="n"/>
      <c r="J146" s="34" t="n"/>
      <c r="K146" s="17" t="n"/>
      <c r="L146" s="34" t="n"/>
      <c r="M146" s="17" t="n"/>
      <c r="N146" s="34" t="n"/>
      <c r="O146" s="17" t="n"/>
      <c r="P146" s="34" t="n"/>
      <c r="Q146" s="17" t="n"/>
      <c r="R146" s="34" t="n"/>
      <c r="S146" s="17" t="n"/>
      <c r="T146" s="34" t="n"/>
      <c r="U146" s="11">
        <f>IF($A146="","",SUM($AC146:$AH146))</f>
        <v/>
      </c>
      <c r="V146" s="11">
        <f>IF($A146="","",$AC146*--OR($I146="Accepted",$I146="Waived")+$AD146*--OR($K146="Accepted",$K146="Waived")+$AE146*--OR($M146="Accepted",$M146="Waived")+$AF146*--OR($O146="Accepted",$O146="Waived")+$AG146*--OR($Q146="Accepted",$Q146="Waived")+$AH146*--OR($S146="Accepted",$S146="Waived"))</f>
        <v/>
      </c>
      <c r="W146" s="19">
        <f>IF($A146="","",IFERROR(IF($U146=0,0,$V146/$U146),0))</f>
        <v/>
      </c>
      <c r="X146" s="11">
        <f>IF($A146="","",$U146-$V146)</f>
        <v/>
      </c>
      <c r="Y146" s="20">
        <f>IF(OR($A146="",$F146=""),"",$F146-Dashboard!$B$2)</f>
        <v/>
      </c>
      <c r="Z146" s="21">
        <f>IF($A146="","",IF(OR($H146="Declined",$H146="Withdrawn"),"Closed",IF(OR($C146="",COUNTIF(Lists!$A$5:$A$8,$C146)=0),"Configuration issue",IF($F146="","Add target start date",IF(OR(AND($AC146=1,$I146="Needs Revision"),AND($AD146=1,$K146="Needs Revision"),AND($AE146=1,$M146="Needs Revision"),AND($AF146=1,$O146="Needs Revision"),AND($AG146=1,$Q146="Needs Revision"),AND($AH146=1,$S146="Needs Revision")),"Needs revision",IF($W146=1,"Complete",IF($Y146&lt;0,"Past due: documents outstanding",IF($Y146&lt;=14,"Urgent: due within 14 days","Documents outstanding"))))))))</f>
        <v/>
      </c>
      <c r="AA146" s="34" t="n"/>
      <c r="AB146" s="22" t="n"/>
      <c r="AC146" s="11">
        <f>IF($A146="","",IFERROR(INDEX(Lists!$B$5:$B$8,MATCH($C146,Lists!$A$5:$A$8,0)),0))</f>
        <v/>
      </c>
      <c r="AD146" s="11">
        <f>IF($A146="","",IFERROR(INDEX(Lists!$C$5:$C$8,MATCH($C146,Lists!$A$5:$A$8,0)),0))</f>
        <v/>
      </c>
      <c r="AE146" s="11">
        <f>IF($A146="","",IFERROR(INDEX(Lists!$D$5:$D$8,MATCH($C146,Lists!$A$5:$A$8,0)),0))</f>
        <v/>
      </c>
      <c r="AF146" s="11">
        <f>IF($A146="","",IFERROR(INDEX(Lists!$E$5:$E$8,MATCH($C146,Lists!$A$5:$A$8,0)),0))</f>
        <v/>
      </c>
      <c r="AG146" s="11">
        <f>IF($A146="","",IFERROR(INDEX(Lists!$F$5:$F$8,MATCH($C146,Lists!$A$5:$A$8,0)),0))</f>
        <v/>
      </c>
      <c r="AH146" s="11">
        <f>IF($A146="","",IFERROR(INDEX(Lists!$G$5:$G$8,MATCH($C146,Lists!$A$5:$A$8,0)),0))</f>
        <v/>
      </c>
    </row>
    <row r="147">
      <c r="A147" s="17" t="n"/>
      <c r="B147" s="17" t="n"/>
      <c r="C147" s="17" t="n"/>
      <c r="D147" s="17" t="n"/>
      <c r="E147" s="34" t="n"/>
      <c r="F147" s="34" t="n"/>
      <c r="G147" s="17" t="n"/>
      <c r="H147" s="17" t="n"/>
      <c r="I147" s="17" t="n"/>
      <c r="J147" s="34" t="n"/>
      <c r="K147" s="17" t="n"/>
      <c r="L147" s="34" t="n"/>
      <c r="M147" s="17" t="n"/>
      <c r="N147" s="34" t="n"/>
      <c r="O147" s="17" t="n"/>
      <c r="P147" s="34" t="n"/>
      <c r="Q147" s="17" t="n"/>
      <c r="R147" s="34" t="n"/>
      <c r="S147" s="17" t="n"/>
      <c r="T147" s="34" t="n"/>
      <c r="U147" s="11">
        <f>IF($A147="","",SUM($AC147:$AH147))</f>
        <v/>
      </c>
      <c r="V147" s="11">
        <f>IF($A147="","",$AC147*--OR($I147="Accepted",$I147="Waived")+$AD147*--OR($K147="Accepted",$K147="Waived")+$AE147*--OR($M147="Accepted",$M147="Waived")+$AF147*--OR($O147="Accepted",$O147="Waived")+$AG147*--OR($Q147="Accepted",$Q147="Waived")+$AH147*--OR($S147="Accepted",$S147="Waived"))</f>
        <v/>
      </c>
      <c r="W147" s="19">
        <f>IF($A147="","",IFERROR(IF($U147=0,0,$V147/$U147),0))</f>
        <v/>
      </c>
      <c r="X147" s="11">
        <f>IF($A147="","",$U147-$V147)</f>
        <v/>
      </c>
      <c r="Y147" s="20">
        <f>IF(OR($A147="",$F147=""),"",$F147-Dashboard!$B$2)</f>
        <v/>
      </c>
      <c r="Z147" s="21">
        <f>IF($A147="","",IF(OR($H147="Declined",$H147="Withdrawn"),"Closed",IF(OR($C147="",COUNTIF(Lists!$A$5:$A$8,$C147)=0),"Configuration issue",IF($F147="","Add target start date",IF(OR(AND($AC147=1,$I147="Needs Revision"),AND($AD147=1,$K147="Needs Revision"),AND($AE147=1,$M147="Needs Revision"),AND($AF147=1,$O147="Needs Revision"),AND($AG147=1,$Q147="Needs Revision"),AND($AH147=1,$S147="Needs Revision")),"Needs revision",IF($W147=1,"Complete",IF($Y147&lt;0,"Past due: documents outstanding",IF($Y147&lt;=14,"Urgent: due within 14 days","Documents outstanding"))))))))</f>
        <v/>
      </c>
      <c r="AA147" s="34" t="n"/>
      <c r="AB147" s="22" t="n"/>
      <c r="AC147" s="11">
        <f>IF($A147="","",IFERROR(INDEX(Lists!$B$5:$B$8,MATCH($C147,Lists!$A$5:$A$8,0)),0))</f>
        <v/>
      </c>
      <c r="AD147" s="11">
        <f>IF($A147="","",IFERROR(INDEX(Lists!$C$5:$C$8,MATCH($C147,Lists!$A$5:$A$8,0)),0))</f>
        <v/>
      </c>
      <c r="AE147" s="11">
        <f>IF($A147="","",IFERROR(INDEX(Lists!$D$5:$D$8,MATCH($C147,Lists!$A$5:$A$8,0)),0))</f>
        <v/>
      </c>
      <c r="AF147" s="11">
        <f>IF($A147="","",IFERROR(INDEX(Lists!$E$5:$E$8,MATCH($C147,Lists!$A$5:$A$8,0)),0))</f>
        <v/>
      </c>
      <c r="AG147" s="11">
        <f>IF($A147="","",IFERROR(INDEX(Lists!$F$5:$F$8,MATCH($C147,Lists!$A$5:$A$8,0)),0))</f>
        <v/>
      </c>
      <c r="AH147" s="11">
        <f>IF($A147="","",IFERROR(INDEX(Lists!$G$5:$G$8,MATCH($C147,Lists!$A$5:$A$8,0)),0))</f>
        <v/>
      </c>
    </row>
    <row r="148">
      <c r="A148" s="17" t="n"/>
      <c r="B148" s="17" t="n"/>
      <c r="C148" s="17" t="n"/>
      <c r="D148" s="17" t="n"/>
      <c r="E148" s="34" t="n"/>
      <c r="F148" s="34" t="n"/>
      <c r="G148" s="17" t="n"/>
      <c r="H148" s="17" t="n"/>
      <c r="I148" s="17" t="n"/>
      <c r="J148" s="34" t="n"/>
      <c r="K148" s="17" t="n"/>
      <c r="L148" s="34" t="n"/>
      <c r="M148" s="17" t="n"/>
      <c r="N148" s="34" t="n"/>
      <c r="O148" s="17" t="n"/>
      <c r="P148" s="34" t="n"/>
      <c r="Q148" s="17" t="n"/>
      <c r="R148" s="34" t="n"/>
      <c r="S148" s="17" t="n"/>
      <c r="T148" s="34" t="n"/>
      <c r="U148" s="11">
        <f>IF($A148="","",SUM($AC148:$AH148))</f>
        <v/>
      </c>
      <c r="V148" s="11">
        <f>IF($A148="","",$AC148*--OR($I148="Accepted",$I148="Waived")+$AD148*--OR($K148="Accepted",$K148="Waived")+$AE148*--OR($M148="Accepted",$M148="Waived")+$AF148*--OR($O148="Accepted",$O148="Waived")+$AG148*--OR($Q148="Accepted",$Q148="Waived")+$AH148*--OR($S148="Accepted",$S148="Waived"))</f>
        <v/>
      </c>
      <c r="W148" s="19">
        <f>IF($A148="","",IFERROR(IF($U148=0,0,$V148/$U148),0))</f>
        <v/>
      </c>
      <c r="X148" s="11">
        <f>IF($A148="","",$U148-$V148)</f>
        <v/>
      </c>
      <c r="Y148" s="20">
        <f>IF(OR($A148="",$F148=""),"",$F148-Dashboard!$B$2)</f>
        <v/>
      </c>
      <c r="Z148" s="21">
        <f>IF($A148="","",IF(OR($H148="Declined",$H148="Withdrawn"),"Closed",IF(OR($C148="",COUNTIF(Lists!$A$5:$A$8,$C148)=0),"Configuration issue",IF($F148="","Add target start date",IF(OR(AND($AC148=1,$I148="Needs Revision"),AND($AD148=1,$K148="Needs Revision"),AND($AE148=1,$M148="Needs Revision"),AND($AF148=1,$O148="Needs Revision"),AND($AG148=1,$Q148="Needs Revision"),AND($AH148=1,$S148="Needs Revision")),"Needs revision",IF($W148=1,"Complete",IF($Y148&lt;0,"Past due: documents outstanding",IF($Y148&lt;=14,"Urgent: due within 14 days","Documents outstanding"))))))))</f>
        <v/>
      </c>
      <c r="AA148" s="34" t="n"/>
      <c r="AB148" s="22" t="n"/>
      <c r="AC148" s="11">
        <f>IF($A148="","",IFERROR(INDEX(Lists!$B$5:$B$8,MATCH($C148,Lists!$A$5:$A$8,0)),0))</f>
        <v/>
      </c>
      <c r="AD148" s="11">
        <f>IF($A148="","",IFERROR(INDEX(Lists!$C$5:$C$8,MATCH($C148,Lists!$A$5:$A$8,0)),0))</f>
        <v/>
      </c>
      <c r="AE148" s="11">
        <f>IF($A148="","",IFERROR(INDEX(Lists!$D$5:$D$8,MATCH($C148,Lists!$A$5:$A$8,0)),0))</f>
        <v/>
      </c>
      <c r="AF148" s="11">
        <f>IF($A148="","",IFERROR(INDEX(Lists!$E$5:$E$8,MATCH($C148,Lists!$A$5:$A$8,0)),0))</f>
        <v/>
      </c>
      <c r="AG148" s="11">
        <f>IF($A148="","",IFERROR(INDEX(Lists!$F$5:$F$8,MATCH($C148,Lists!$A$5:$A$8,0)),0))</f>
        <v/>
      </c>
      <c r="AH148" s="11">
        <f>IF($A148="","",IFERROR(INDEX(Lists!$G$5:$G$8,MATCH($C148,Lists!$A$5:$A$8,0)),0))</f>
        <v/>
      </c>
    </row>
    <row r="149">
      <c r="A149" s="17" t="n"/>
      <c r="B149" s="17" t="n"/>
      <c r="C149" s="17" t="n"/>
      <c r="D149" s="17" t="n"/>
      <c r="E149" s="34" t="n"/>
      <c r="F149" s="34" t="n"/>
      <c r="G149" s="17" t="n"/>
      <c r="H149" s="17" t="n"/>
      <c r="I149" s="17" t="n"/>
      <c r="J149" s="34" t="n"/>
      <c r="K149" s="17" t="n"/>
      <c r="L149" s="34" t="n"/>
      <c r="M149" s="17" t="n"/>
      <c r="N149" s="34" t="n"/>
      <c r="O149" s="17" t="n"/>
      <c r="P149" s="34" t="n"/>
      <c r="Q149" s="17" t="n"/>
      <c r="R149" s="34" t="n"/>
      <c r="S149" s="17" t="n"/>
      <c r="T149" s="34" t="n"/>
      <c r="U149" s="11">
        <f>IF($A149="","",SUM($AC149:$AH149))</f>
        <v/>
      </c>
      <c r="V149" s="11">
        <f>IF($A149="","",$AC149*--OR($I149="Accepted",$I149="Waived")+$AD149*--OR($K149="Accepted",$K149="Waived")+$AE149*--OR($M149="Accepted",$M149="Waived")+$AF149*--OR($O149="Accepted",$O149="Waived")+$AG149*--OR($Q149="Accepted",$Q149="Waived")+$AH149*--OR($S149="Accepted",$S149="Waived"))</f>
        <v/>
      </c>
      <c r="W149" s="19">
        <f>IF($A149="","",IFERROR(IF($U149=0,0,$V149/$U149),0))</f>
        <v/>
      </c>
      <c r="X149" s="11">
        <f>IF($A149="","",$U149-$V149)</f>
        <v/>
      </c>
      <c r="Y149" s="20">
        <f>IF(OR($A149="",$F149=""),"",$F149-Dashboard!$B$2)</f>
        <v/>
      </c>
      <c r="Z149" s="21">
        <f>IF($A149="","",IF(OR($H149="Declined",$H149="Withdrawn"),"Closed",IF(OR($C149="",COUNTIF(Lists!$A$5:$A$8,$C149)=0),"Configuration issue",IF($F149="","Add target start date",IF(OR(AND($AC149=1,$I149="Needs Revision"),AND($AD149=1,$K149="Needs Revision"),AND($AE149=1,$M149="Needs Revision"),AND($AF149=1,$O149="Needs Revision"),AND($AG149=1,$Q149="Needs Revision"),AND($AH149=1,$S149="Needs Revision")),"Needs revision",IF($W149=1,"Complete",IF($Y149&lt;0,"Past due: documents outstanding",IF($Y149&lt;=14,"Urgent: due within 14 days","Documents outstanding"))))))))</f>
        <v/>
      </c>
      <c r="AA149" s="34" t="n"/>
      <c r="AB149" s="22" t="n"/>
      <c r="AC149" s="11">
        <f>IF($A149="","",IFERROR(INDEX(Lists!$B$5:$B$8,MATCH($C149,Lists!$A$5:$A$8,0)),0))</f>
        <v/>
      </c>
      <c r="AD149" s="11">
        <f>IF($A149="","",IFERROR(INDEX(Lists!$C$5:$C$8,MATCH($C149,Lists!$A$5:$A$8,0)),0))</f>
        <v/>
      </c>
      <c r="AE149" s="11">
        <f>IF($A149="","",IFERROR(INDEX(Lists!$D$5:$D$8,MATCH($C149,Lists!$A$5:$A$8,0)),0))</f>
        <v/>
      </c>
      <c r="AF149" s="11">
        <f>IF($A149="","",IFERROR(INDEX(Lists!$E$5:$E$8,MATCH($C149,Lists!$A$5:$A$8,0)),0))</f>
        <v/>
      </c>
      <c r="AG149" s="11">
        <f>IF($A149="","",IFERROR(INDEX(Lists!$F$5:$F$8,MATCH($C149,Lists!$A$5:$A$8,0)),0))</f>
        <v/>
      </c>
      <c r="AH149" s="11">
        <f>IF($A149="","",IFERROR(INDEX(Lists!$G$5:$G$8,MATCH($C149,Lists!$A$5:$A$8,0)),0))</f>
        <v/>
      </c>
    </row>
    <row r="150">
      <c r="A150" s="17" t="n"/>
      <c r="B150" s="17" t="n"/>
      <c r="C150" s="17" t="n"/>
      <c r="D150" s="17" t="n"/>
      <c r="E150" s="34" t="n"/>
      <c r="F150" s="34" t="n"/>
      <c r="G150" s="17" t="n"/>
      <c r="H150" s="17" t="n"/>
      <c r="I150" s="17" t="n"/>
      <c r="J150" s="34" t="n"/>
      <c r="K150" s="17" t="n"/>
      <c r="L150" s="34" t="n"/>
      <c r="M150" s="17" t="n"/>
      <c r="N150" s="34" t="n"/>
      <c r="O150" s="17" t="n"/>
      <c r="P150" s="34" t="n"/>
      <c r="Q150" s="17" t="n"/>
      <c r="R150" s="34" t="n"/>
      <c r="S150" s="17" t="n"/>
      <c r="T150" s="34" t="n"/>
      <c r="U150" s="11">
        <f>IF($A150="","",SUM($AC150:$AH150))</f>
        <v/>
      </c>
      <c r="V150" s="11">
        <f>IF($A150="","",$AC150*--OR($I150="Accepted",$I150="Waived")+$AD150*--OR($K150="Accepted",$K150="Waived")+$AE150*--OR($M150="Accepted",$M150="Waived")+$AF150*--OR($O150="Accepted",$O150="Waived")+$AG150*--OR($Q150="Accepted",$Q150="Waived")+$AH150*--OR($S150="Accepted",$S150="Waived"))</f>
        <v/>
      </c>
      <c r="W150" s="19">
        <f>IF($A150="","",IFERROR(IF($U150=0,0,$V150/$U150),0))</f>
        <v/>
      </c>
      <c r="X150" s="11">
        <f>IF($A150="","",$U150-$V150)</f>
        <v/>
      </c>
      <c r="Y150" s="20">
        <f>IF(OR($A150="",$F150=""),"",$F150-Dashboard!$B$2)</f>
        <v/>
      </c>
      <c r="Z150" s="21">
        <f>IF($A150="","",IF(OR($H150="Declined",$H150="Withdrawn"),"Closed",IF(OR($C150="",COUNTIF(Lists!$A$5:$A$8,$C150)=0),"Configuration issue",IF($F150="","Add target start date",IF(OR(AND($AC150=1,$I150="Needs Revision"),AND($AD150=1,$K150="Needs Revision"),AND($AE150=1,$M150="Needs Revision"),AND($AF150=1,$O150="Needs Revision"),AND($AG150=1,$Q150="Needs Revision"),AND($AH150=1,$S150="Needs Revision")),"Needs revision",IF($W150=1,"Complete",IF($Y150&lt;0,"Past due: documents outstanding",IF($Y150&lt;=14,"Urgent: due within 14 days","Documents outstanding"))))))))</f>
        <v/>
      </c>
      <c r="AA150" s="34" t="n"/>
      <c r="AB150" s="22" t="n"/>
      <c r="AC150" s="11">
        <f>IF($A150="","",IFERROR(INDEX(Lists!$B$5:$B$8,MATCH($C150,Lists!$A$5:$A$8,0)),0))</f>
        <v/>
      </c>
      <c r="AD150" s="11">
        <f>IF($A150="","",IFERROR(INDEX(Lists!$C$5:$C$8,MATCH($C150,Lists!$A$5:$A$8,0)),0))</f>
        <v/>
      </c>
      <c r="AE150" s="11">
        <f>IF($A150="","",IFERROR(INDEX(Lists!$D$5:$D$8,MATCH($C150,Lists!$A$5:$A$8,0)),0))</f>
        <v/>
      </c>
      <c r="AF150" s="11">
        <f>IF($A150="","",IFERROR(INDEX(Lists!$E$5:$E$8,MATCH($C150,Lists!$A$5:$A$8,0)),0))</f>
        <v/>
      </c>
      <c r="AG150" s="11">
        <f>IF($A150="","",IFERROR(INDEX(Lists!$F$5:$F$8,MATCH($C150,Lists!$A$5:$A$8,0)),0))</f>
        <v/>
      </c>
      <c r="AH150" s="11">
        <f>IF($A150="","",IFERROR(INDEX(Lists!$G$5:$G$8,MATCH($C150,Lists!$A$5:$A$8,0)),0))</f>
        <v/>
      </c>
    </row>
    <row r="151">
      <c r="A151" s="17" t="n"/>
      <c r="B151" s="17" t="n"/>
      <c r="C151" s="17" t="n"/>
      <c r="D151" s="17" t="n"/>
      <c r="E151" s="34" t="n"/>
      <c r="F151" s="34" t="n"/>
      <c r="G151" s="17" t="n"/>
      <c r="H151" s="17" t="n"/>
      <c r="I151" s="17" t="n"/>
      <c r="J151" s="34" t="n"/>
      <c r="K151" s="17" t="n"/>
      <c r="L151" s="34" t="n"/>
      <c r="M151" s="17" t="n"/>
      <c r="N151" s="34" t="n"/>
      <c r="O151" s="17" t="n"/>
      <c r="P151" s="34" t="n"/>
      <c r="Q151" s="17" t="n"/>
      <c r="R151" s="34" t="n"/>
      <c r="S151" s="17" t="n"/>
      <c r="T151" s="34" t="n"/>
      <c r="U151" s="11">
        <f>IF($A151="","",SUM($AC151:$AH151))</f>
        <v/>
      </c>
      <c r="V151" s="11">
        <f>IF($A151="","",$AC151*--OR($I151="Accepted",$I151="Waived")+$AD151*--OR($K151="Accepted",$K151="Waived")+$AE151*--OR($M151="Accepted",$M151="Waived")+$AF151*--OR($O151="Accepted",$O151="Waived")+$AG151*--OR($Q151="Accepted",$Q151="Waived")+$AH151*--OR($S151="Accepted",$S151="Waived"))</f>
        <v/>
      </c>
      <c r="W151" s="19">
        <f>IF($A151="","",IFERROR(IF($U151=0,0,$V151/$U151),0))</f>
        <v/>
      </c>
      <c r="X151" s="11">
        <f>IF($A151="","",$U151-$V151)</f>
        <v/>
      </c>
      <c r="Y151" s="20">
        <f>IF(OR($A151="",$F151=""),"",$F151-Dashboard!$B$2)</f>
        <v/>
      </c>
      <c r="Z151" s="21">
        <f>IF($A151="","",IF(OR($H151="Declined",$H151="Withdrawn"),"Closed",IF(OR($C151="",COUNTIF(Lists!$A$5:$A$8,$C151)=0),"Configuration issue",IF($F151="","Add target start date",IF(OR(AND($AC151=1,$I151="Needs Revision"),AND($AD151=1,$K151="Needs Revision"),AND($AE151=1,$M151="Needs Revision"),AND($AF151=1,$O151="Needs Revision"),AND($AG151=1,$Q151="Needs Revision"),AND($AH151=1,$S151="Needs Revision")),"Needs revision",IF($W151=1,"Complete",IF($Y151&lt;0,"Past due: documents outstanding",IF($Y151&lt;=14,"Urgent: due within 14 days","Documents outstanding"))))))))</f>
        <v/>
      </c>
      <c r="AA151" s="34" t="n"/>
      <c r="AB151" s="22" t="n"/>
      <c r="AC151" s="11">
        <f>IF($A151="","",IFERROR(INDEX(Lists!$B$5:$B$8,MATCH($C151,Lists!$A$5:$A$8,0)),0))</f>
        <v/>
      </c>
      <c r="AD151" s="11">
        <f>IF($A151="","",IFERROR(INDEX(Lists!$C$5:$C$8,MATCH($C151,Lists!$A$5:$A$8,0)),0))</f>
        <v/>
      </c>
      <c r="AE151" s="11">
        <f>IF($A151="","",IFERROR(INDEX(Lists!$D$5:$D$8,MATCH($C151,Lists!$A$5:$A$8,0)),0))</f>
        <v/>
      </c>
      <c r="AF151" s="11">
        <f>IF($A151="","",IFERROR(INDEX(Lists!$E$5:$E$8,MATCH($C151,Lists!$A$5:$A$8,0)),0))</f>
        <v/>
      </c>
      <c r="AG151" s="11">
        <f>IF($A151="","",IFERROR(INDEX(Lists!$F$5:$F$8,MATCH($C151,Lists!$A$5:$A$8,0)),0))</f>
        <v/>
      </c>
      <c r="AH151" s="11">
        <f>IF($A151="","",IFERROR(INDEX(Lists!$G$5:$G$8,MATCH($C151,Lists!$A$5:$A$8,0)),0))</f>
        <v/>
      </c>
    </row>
    <row r="152">
      <c r="A152" s="17" t="n"/>
      <c r="B152" s="17" t="n"/>
      <c r="C152" s="17" t="n"/>
      <c r="D152" s="17" t="n"/>
      <c r="E152" s="34" t="n"/>
      <c r="F152" s="34" t="n"/>
      <c r="G152" s="17" t="n"/>
      <c r="H152" s="17" t="n"/>
      <c r="I152" s="17" t="n"/>
      <c r="J152" s="34" t="n"/>
      <c r="K152" s="17" t="n"/>
      <c r="L152" s="34" t="n"/>
      <c r="M152" s="17" t="n"/>
      <c r="N152" s="34" t="n"/>
      <c r="O152" s="17" t="n"/>
      <c r="P152" s="34" t="n"/>
      <c r="Q152" s="17" t="n"/>
      <c r="R152" s="34" t="n"/>
      <c r="S152" s="17" t="n"/>
      <c r="T152" s="34" t="n"/>
      <c r="U152" s="11">
        <f>IF($A152="","",SUM($AC152:$AH152))</f>
        <v/>
      </c>
      <c r="V152" s="11">
        <f>IF($A152="","",$AC152*--OR($I152="Accepted",$I152="Waived")+$AD152*--OR($K152="Accepted",$K152="Waived")+$AE152*--OR($M152="Accepted",$M152="Waived")+$AF152*--OR($O152="Accepted",$O152="Waived")+$AG152*--OR($Q152="Accepted",$Q152="Waived")+$AH152*--OR($S152="Accepted",$S152="Waived"))</f>
        <v/>
      </c>
      <c r="W152" s="19">
        <f>IF($A152="","",IFERROR(IF($U152=0,0,$V152/$U152),0))</f>
        <v/>
      </c>
      <c r="X152" s="11">
        <f>IF($A152="","",$U152-$V152)</f>
        <v/>
      </c>
      <c r="Y152" s="20">
        <f>IF(OR($A152="",$F152=""),"",$F152-Dashboard!$B$2)</f>
        <v/>
      </c>
      <c r="Z152" s="21">
        <f>IF($A152="","",IF(OR($H152="Declined",$H152="Withdrawn"),"Closed",IF(OR($C152="",COUNTIF(Lists!$A$5:$A$8,$C152)=0),"Configuration issue",IF($F152="","Add target start date",IF(OR(AND($AC152=1,$I152="Needs Revision"),AND($AD152=1,$K152="Needs Revision"),AND($AE152=1,$M152="Needs Revision"),AND($AF152=1,$O152="Needs Revision"),AND($AG152=1,$Q152="Needs Revision"),AND($AH152=1,$S152="Needs Revision")),"Needs revision",IF($W152=1,"Complete",IF($Y152&lt;0,"Past due: documents outstanding",IF($Y152&lt;=14,"Urgent: due within 14 days","Documents outstanding"))))))))</f>
        <v/>
      </c>
      <c r="AA152" s="34" t="n"/>
      <c r="AB152" s="22" t="n"/>
      <c r="AC152" s="11">
        <f>IF($A152="","",IFERROR(INDEX(Lists!$B$5:$B$8,MATCH($C152,Lists!$A$5:$A$8,0)),0))</f>
        <v/>
      </c>
      <c r="AD152" s="11">
        <f>IF($A152="","",IFERROR(INDEX(Lists!$C$5:$C$8,MATCH($C152,Lists!$A$5:$A$8,0)),0))</f>
        <v/>
      </c>
      <c r="AE152" s="11">
        <f>IF($A152="","",IFERROR(INDEX(Lists!$D$5:$D$8,MATCH($C152,Lists!$A$5:$A$8,0)),0))</f>
        <v/>
      </c>
      <c r="AF152" s="11">
        <f>IF($A152="","",IFERROR(INDEX(Lists!$E$5:$E$8,MATCH($C152,Lists!$A$5:$A$8,0)),0))</f>
        <v/>
      </c>
      <c r="AG152" s="11">
        <f>IF($A152="","",IFERROR(INDEX(Lists!$F$5:$F$8,MATCH($C152,Lists!$A$5:$A$8,0)),0))</f>
        <v/>
      </c>
      <c r="AH152" s="11">
        <f>IF($A152="","",IFERROR(INDEX(Lists!$G$5:$G$8,MATCH($C152,Lists!$A$5:$A$8,0)),0))</f>
        <v/>
      </c>
    </row>
    <row r="153">
      <c r="A153" s="17" t="n"/>
      <c r="B153" s="17" t="n"/>
      <c r="C153" s="17" t="n"/>
      <c r="D153" s="17" t="n"/>
      <c r="E153" s="34" t="n"/>
      <c r="F153" s="34" t="n"/>
      <c r="G153" s="17" t="n"/>
      <c r="H153" s="17" t="n"/>
      <c r="I153" s="17" t="n"/>
      <c r="J153" s="34" t="n"/>
      <c r="K153" s="17" t="n"/>
      <c r="L153" s="34" t="n"/>
      <c r="M153" s="17" t="n"/>
      <c r="N153" s="34" t="n"/>
      <c r="O153" s="17" t="n"/>
      <c r="P153" s="34" t="n"/>
      <c r="Q153" s="17" t="n"/>
      <c r="R153" s="34" t="n"/>
      <c r="S153" s="17" t="n"/>
      <c r="T153" s="34" t="n"/>
      <c r="U153" s="11">
        <f>IF($A153="","",SUM($AC153:$AH153))</f>
        <v/>
      </c>
      <c r="V153" s="11">
        <f>IF($A153="","",$AC153*--OR($I153="Accepted",$I153="Waived")+$AD153*--OR($K153="Accepted",$K153="Waived")+$AE153*--OR($M153="Accepted",$M153="Waived")+$AF153*--OR($O153="Accepted",$O153="Waived")+$AG153*--OR($Q153="Accepted",$Q153="Waived")+$AH153*--OR($S153="Accepted",$S153="Waived"))</f>
        <v/>
      </c>
      <c r="W153" s="19">
        <f>IF($A153="","",IFERROR(IF($U153=0,0,$V153/$U153),0))</f>
        <v/>
      </c>
      <c r="X153" s="11">
        <f>IF($A153="","",$U153-$V153)</f>
        <v/>
      </c>
      <c r="Y153" s="20">
        <f>IF(OR($A153="",$F153=""),"",$F153-Dashboard!$B$2)</f>
        <v/>
      </c>
      <c r="Z153" s="21">
        <f>IF($A153="","",IF(OR($H153="Declined",$H153="Withdrawn"),"Closed",IF(OR($C153="",COUNTIF(Lists!$A$5:$A$8,$C153)=0),"Configuration issue",IF($F153="","Add target start date",IF(OR(AND($AC153=1,$I153="Needs Revision"),AND($AD153=1,$K153="Needs Revision"),AND($AE153=1,$M153="Needs Revision"),AND($AF153=1,$O153="Needs Revision"),AND($AG153=1,$Q153="Needs Revision"),AND($AH153=1,$S153="Needs Revision")),"Needs revision",IF($W153=1,"Complete",IF($Y153&lt;0,"Past due: documents outstanding",IF($Y153&lt;=14,"Urgent: due within 14 days","Documents outstanding"))))))))</f>
        <v/>
      </c>
      <c r="AA153" s="34" t="n"/>
      <c r="AB153" s="22" t="n"/>
      <c r="AC153" s="11">
        <f>IF($A153="","",IFERROR(INDEX(Lists!$B$5:$B$8,MATCH($C153,Lists!$A$5:$A$8,0)),0))</f>
        <v/>
      </c>
      <c r="AD153" s="11">
        <f>IF($A153="","",IFERROR(INDEX(Lists!$C$5:$C$8,MATCH($C153,Lists!$A$5:$A$8,0)),0))</f>
        <v/>
      </c>
      <c r="AE153" s="11">
        <f>IF($A153="","",IFERROR(INDEX(Lists!$D$5:$D$8,MATCH($C153,Lists!$A$5:$A$8,0)),0))</f>
        <v/>
      </c>
      <c r="AF153" s="11">
        <f>IF($A153="","",IFERROR(INDEX(Lists!$E$5:$E$8,MATCH($C153,Lists!$A$5:$A$8,0)),0))</f>
        <v/>
      </c>
      <c r="AG153" s="11">
        <f>IF($A153="","",IFERROR(INDEX(Lists!$F$5:$F$8,MATCH($C153,Lists!$A$5:$A$8,0)),0))</f>
        <v/>
      </c>
      <c r="AH153" s="11">
        <f>IF($A153="","",IFERROR(INDEX(Lists!$G$5:$G$8,MATCH($C153,Lists!$A$5:$A$8,0)),0))</f>
        <v/>
      </c>
    </row>
    <row r="154">
      <c r="A154" s="17" t="n"/>
      <c r="B154" s="17" t="n"/>
      <c r="C154" s="17" t="n"/>
      <c r="D154" s="17" t="n"/>
      <c r="E154" s="34" t="n"/>
      <c r="F154" s="34" t="n"/>
      <c r="G154" s="17" t="n"/>
      <c r="H154" s="17" t="n"/>
      <c r="I154" s="17" t="n"/>
      <c r="J154" s="34" t="n"/>
      <c r="K154" s="17" t="n"/>
      <c r="L154" s="34" t="n"/>
      <c r="M154" s="17" t="n"/>
      <c r="N154" s="34" t="n"/>
      <c r="O154" s="17" t="n"/>
      <c r="P154" s="34" t="n"/>
      <c r="Q154" s="17" t="n"/>
      <c r="R154" s="34" t="n"/>
      <c r="S154" s="17" t="n"/>
      <c r="T154" s="34" t="n"/>
      <c r="U154" s="11">
        <f>IF($A154="","",SUM($AC154:$AH154))</f>
        <v/>
      </c>
      <c r="V154" s="11">
        <f>IF($A154="","",$AC154*--OR($I154="Accepted",$I154="Waived")+$AD154*--OR($K154="Accepted",$K154="Waived")+$AE154*--OR($M154="Accepted",$M154="Waived")+$AF154*--OR($O154="Accepted",$O154="Waived")+$AG154*--OR($Q154="Accepted",$Q154="Waived")+$AH154*--OR($S154="Accepted",$S154="Waived"))</f>
        <v/>
      </c>
      <c r="W154" s="19">
        <f>IF($A154="","",IFERROR(IF($U154=0,0,$V154/$U154),0))</f>
        <v/>
      </c>
      <c r="X154" s="11">
        <f>IF($A154="","",$U154-$V154)</f>
        <v/>
      </c>
      <c r="Y154" s="20">
        <f>IF(OR($A154="",$F154=""),"",$F154-Dashboard!$B$2)</f>
        <v/>
      </c>
      <c r="Z154" s="21">
        <f>IF($A154="","",IF(OR($H154="Declined",$H154="Withdrawn"),"Closed",IF(OR($C154="",COUNTIF(Lists!$A$5:$A$8,$C154)=0),"Configuration issue",IF($F154="","Add target start date",IF(OR(AND($AC154=1,$I154="Needs Revision"),AND($AD154=1,$K154="Needs Revision"),AND($AE154=1,$M154="Needs Revision"),AND($AF154=1,$O154="Needs Revision"),AND($AG154=1,$Q154="Needs Revision"),AND($AH154=1,$S154="Needs Revision")),"Needs revision",IF($W154=1,"Complete",IF($Y154&lt;0,"Past due: documents outstanding",IF($Y154&lt;=14,"Urgent: due within 14 days","Documents outstanding"))))))))</f>
        <v/>
      </c>
      <c r="AA154" s="34" t="n"/>
      <c r="AB154" s="22" t="n"/>
      <c r="AC154" s="11">
        <f>IF($A154="","",IFERROR(INDEX(Lists!$B$5:$B$8,MATCH($C154,Lists!$A$5:$A$8,0)),0))</f>
        <v/>
      </c>
      <c r="AD154" s="11">
        <f>IF($A154="","",IFERROR(INDEX(Lists!$C$5:$C$8,MATCH($C154,Lists!$A$5:$A$8,0)),0))</f>
        <v/>
      </c>
      <c r="AE154" s="11">
        <f>IF($A154="","",IFERROR(INDEX(Lists!$D$5:$D$8,MATCH($C154,Lists!$A$5:$A$8,0)),0))</f>
        <v/>
      </c>
      <c r="AF154" s="11">
        <f>IF($A154="","",IFERROR(INDEX(Lists!$E$5:$E$8,MATCH($C154,Lists!$A$5:$A$8,0)),0))</f>
        <v/>
      </c>
      <c r="AG154" s="11">
        <f>IF($A154="","",IFERROR(INDEX(Lists!$F$5:$F$8,MATCH($C154,Lists!$A$5:$A$8,0)),0))</f>
        <v/>
      </c>
      <c r="AH154" s="11">
        <f>IF($A154="","",IFERROR(INDEX(Lists!$G$5:$G$8,MATCH($C154,Lists!$A$5:$A$8,0)),0))</f>
        <v/>
      </c>
    </row>
    <row r="155">
      <c r="A155" s="17" t="n"/>
      <c r="B155" s="17" t="n"/>
      <c r="C155" s="17" t="n"/>
      <c r="D155" s="17" t="n"/>
      <c r="E155" s="34" t="n"/>
      <c r="F155" s="34" t="n"/>
      <c r="G155" s="17" t="n"/>
      <c r="H155" s="17" t="n"/>
      <c r="I155" s="17" t="n"/>
      <c r="J155" s="34" t="n"/>
      <c r="K155" s="17" t="n"/>
      <c r="L155" s="34" t="n"/>
      <c r="M155" s="17" t="n"/>
      <c r="N155" s="34" t="n"/>
      <c r="O155" s="17" t="n"/>
      <c r="P155" s="34" t="n"/>
      <c r="Q155" s="17" t="n"/>
      <c r="R155" s="34" t="n"/>
      <c r="S155" s="17" t="n"/>
      <c r="T155" s="34" t="n"/>
      <c r="U155" s="11">
        <f>IF($A155="","",SUM($AC155:$AH155))</f>
        <v/>
      </c>
      <c r="V155" s="11">
        <f>IF($A155="","",$AC155*--OR($I155="Accepted",$I155="Waived")+$AD155*--OR($K155="Accepted",$K155="Waived")+$AE155*--OR($M155="Accepted",$M155="Waived")+$AF155*--OR($O155="Accepted",$O155="Waived")+$AG155*--OR($Q155="Accepted",$Q155="Waived")+$AH155*--OR($S155="Accepted",$S155="Waived"))</f>
        <v/>
      </c>
      <c r="W155" s="19">
        <f>IF($A155="","",IFERROR(IF($U155=0,0,$V155/$U155),0))</f>
        <v/>
      </c>
      <c r="X155" s="11">
        <f>IF($A155="","",$U155-$V155)</f>
        <v/>
      </c>
      <c r="Y155" s="20">
        <f>IF(OR($A155="",$F155=""),"",$F155-Dashboard!$B$2)</f>
        <v/>
      </c>
      <c r="Z155" s="21">
        <f>IF($A155="","",IF(OR($H155="Declined",$H155="Withdrawn"),"Closed",IF(OR($C155="",COUNTIF(Lists!$A$5:$A$8,$C155)=0),"Configuration issue",IF($F155="","Add target start date",IF(OR(AND($AC155=1,$I155="Needs Revision"),AND($AD155=1,$K155="Needs Revision"),AND($AE155=1,$M155="Needs Revision"),AND($AF155=1,$O155="Needs Revision"),AND($AG155=1,$Q155="Needs Revision"),AND($AH155=1,$S155="Needs Revision")),"Needs revision",IF($W155=1,"Complete",IF($Y155&lt;0,"Past due: documents outstanding",IF($Y155&lt;=14,"Urgent: due within 14 days","Documents outstanding"))))))))</f>
        <v/>
      </c>
      <c r="AA155" s="34" t="n"/>
      <c r="AB155" s="22" t="n"/>
      <c r="AC155" s="11">
        <f>IF($A155="","",IFERROR(INDEX(Lists!$B$5:$B$8,MATCH($C155,Lists!$A$5:$A$8,0)),0))</f>
        <v/>
      </c>
      <c r="AD155" s="11">
        <f>IF($A155="","",IFERROR(INDEX(Lists!$C$5:$C$8,MATCH($C155,Lists!$A$5:$A$8,0)),0))</f>
        <v/>
      </c>
      <c r="AE155" s="11">
        <f>IF($A155="","",IFERROR(INDEX(Lists!$D$5:$D$8,MATCH($C155,Lists!$A$5:$A$8,0)),0))</f>
        <v/>
      </c>
      <c r="AF155" s="11">
        <f>IF($A155="","",IFERROR(INDEX(Lists!$E$5:$E$8,MATCH($C155,Lists!$A$5:$A$8,0)),0))</f>
        <v/>
      </c>
      <c r="AG155" s="11">
        <f>IF($A155="","",IFERROR(INDEX(Lists!$F$5:$F$8,MATCH($C155,Lists!$A$5:$A$8,0)),0))</f>
        <v/>
      </c>
      <c r="AH155" s="11">
        <f>IF($A155="","",IFERROR(INDEX(Lists!$G$5:$G$8,MATCH($C155,Lists!$A$5:$A$8,0)),0))</f>
        <v/>
      </c>
    </row>
    <row r="156">
      <c r="A156" s="17" t="n"/>
      <c r="B156" s="17" t="n"/>
      <c r="C156" s="17" t="n"/>
      <c r="D156" s="17" t="n"/>
      <c r="E156" s="34" t="n"/>
      <c r="F156" s="34" t="n"/>
      <c r="G156" s="17" t="n"/>
      <c r="H156" s="17" t="n"/>
      <c r="I156" s="17" t="n"/>
      <c r="J156" s="34" t="n"/>
      <c r="K156" s="17" t="n"/>
      <c r="L156" s="34" t="n"/>
      <c r="M156" s="17" t="n"/>
      <c r="N156" s="34" t="n"/>
      <c r="O156" s="17" t="n"/>
      <c r="P156" s="34" t="n"/>
      <c r="Q156" s="17" t="n"/>
      <c r="R156" s="34" t="n"/>
      <c r="S156" s="17" t="n"/>
      <c r="T156" s="34" t="n"/>
      <c r="U156" s="11">
        <f>IF($A156="","",SUM($AC156:$AH156))</f>
        <v/>
      </c>
      <c r="V156" s="11">
        <f>IF($A156="","",$AC156*--OR($I156="Accepted",$I156="Waived")+$AD156*--OR($K156="Accepted",$K156="Waived")+$AE156*--OR($M156="Accepted",$M156="Waived")+$AF156*--OR($O156="Accepted",$O156="Waived")+$AG156*--OR($Q156="Accepted",$Q156="Waived")+$AH156*--OR($S156="Accepted",$S156="Waived"))</f>
        <v/>
      </c>
      <c r="W156" s="19">
        <f>IF($A156="","",IFERROR(IF($U156=0,0,$V156/$U156),0))</f>
        <v/>
      </c>
      <c r="X156" s="11">
        <f>IF($A156="","",$U156-$V156)</f>
        <v/>
      </c>
      <c r="Y156" s="20">
        <f>IF(OR($A156="",$F156=""),"",$F156-Dashboard!$B$2)</f>
        <v/>
      </c>
      <c r="Z156" s="21">
        <f>IF($A156="","",IF(OR($H156="Declined",$H156="Withdrawn"),"Closed",IF(OR($C156="",COUNTIF(Lists!$A$5:$A$8,$C156)=0),"Configuration issue",IF($F156="","Add target start date",IF(OR(AND($AC156=1,$I156="Needs Revision"),AND($AD156=1,$K156="Needs Revision"),AND($AE156=1,$M156="Needs Revision"),AND($AF156=1,$O156="Needs Revision"),AND($AG156=1,$Q156="Needs Revision"),AND($AH156=1,$S156="Needs Revision")),"Needs revision",IF($W156=1,"Complete",IF($Y156&lt;0,"Past due: documents outstanding",IF($Y156&lt;=14,"Urgent: due within 14 days","Documents outstanding"))))))))</f>
        <v/>
      </c>
      <c r="AA156" s="34" t="n"/>
      <c r="AB156" s="22" t="n"/>
      <c r="AC156" s="11">
        <f>IF($A156="","",IFERROR(INDEX(Lists!$B$5:$B$8,MATCH($C156,Lists!$A$5:$A$8,0)),0))</f>
        <v/>
      </c>
      <c r="AD156" s="11">
        <f>IF($A156="","",IFERROR(INDEX(Lists!$C$5:$C$8,MATCH($C156,Lists!$A$5:$A$8,0)),0))</f>
        <v/>
      </c>
      <c r="AE156" s="11">
        <f>IF($A156="","",IFERROR(INDEX(Lists!$D$5:$D$8,MATCH($C156,Lists!$A$5:$A$8,0)),0))</f>
        <v/>
      </c>
      <c r="AF156" s="11">
        <f>IF($A156="","",IFERROR(INDEX(Lists!$E$5:$E$8,MATCH($C156,Lists!$A$5:$A$8,0)),0))</f>
        <v/>
      </c>
      <c r="AG156" s="11">
        <f>IF($A156="","",IFERROR(INDEX(Lists!$F$5:$F$8,MATCH($C156,Lists!$A$5:$A$8,0)),0))</f>
        <v/>
      </c>
      <c r="AH156" s="11">
        <f>IF($A156="","",IFERROR(INDEX(Lists!$G$5:$G$8,MATCH($C156,Lists!$A$5:$A$8,0)),0))</f>
        <v/>
      </c>
    </row>
    <row r="157">
      <c r="A157" s="17" t="n"/>
      <c r="B157" s="17" t="n"/>
      <c r="C157" s="17" t="n"/>
      <c r="D157" s="17" t="n"/>
      <c r="E157" s="34" t="n"/>
      <c r="F157" s="34" t="n"/>
      <c r="G157" s="17" t="n"/>
      <c r="H157" s="17" t="n"/>
      <c r="I157" s="17" t="n"/>
      <c r="J157" s="34" t="n"/>
      <c r="K157" s="17" t="n"/>
      <c r="L157" s="34" t="n"/>
      <c r="M157" s="17" t="n"/>
      <c r="N157" s="34" t="n"/>
      <c r="O157" s="17" t="n"/>
      <c r="P157" s="34" t="n"/>
      <c r="Q157" s="17" t="n"/>
      <c r="R157" s="34" t="n"/>
      <c r="S157" s="17" t="n"/>
      <c r="T157" s="34" t="n"/>
      <c r="U157" s="11">
        <f>IF($A157="","",SUM($AC157:$AH157))</f>
        <v/>
      </c>
      <c r="V157" s="11">
        <f>IF($A157="","",$AC157*--OR($I157="Accepted",$I157="Waived")+$AD157*--OR($K157="Accepted",$K157="Waived")+$AE157*--OR($M157="Accepted",$M157="Waived")+$AF157*--OR($O157="Accepted",$O157="Waived")+$AG157*--OR($Q157="Accepted",$Q157="Waived")+$AH157*--OR($S157="Accepted",$S157="Waived"))</f>
        <v/>
      </c>
      <c r="W157" s="19">
        <f>IF($A157="","",IFERROR(IF($U157=0,0,$V157/$U157),0))</f>
        <v/>
      </c>
      <c r="X157" s="11">
        <f>IF($A157="","",$U157-$V157)</f>
        <v/>
      </c>
      <c r="Y157" s="20">
        <f>IF(OR($A157="",$F157=""),"",$F157-Dashboard!$B$2)</f>
        <v/>
      </c>
      <c r="Z157" s="21">
        <f>IF($A157="","",IF(OR($H157="Declined",$H157="Withdrawn"),"Closed",IF(OR($C157="",COUNTIF(Lists!$A$5:$A$8,$C157)=0),"Configuration issue",IF($F157="","Add target start date",IF(OR(AND($AC157=1,$I157="Needs Revision"),AND($AD157=1,$K157="Needs Revision"),AND($AE157=1,$M157="Needs Revision"),AND($AF157=1,$O157="Needs Revision"),AND($AG157=1,$Q157="Needs Revision"),AND($AH157=1,$S157="Needs Revision")),"Needs revision",IF($W157=1,"Complete",IF($Y157&lt;0,"Past due: documents outstanding",IF($Y157&lt;=14,"Urgent: due within 14 days","Documents outstanding"))))))))</f>
        <v/>
      </c>
      <c r="AA157" s="34" t="n"/>
      <c r="AB157" s="22" t="n"/>
      <c r="AC157" s="11">
        <f>IF($A157="","",IFERROR(INDEX(Lists!$B$5:$B$8,MATCH($C157,Lists!$A$5:$A$8,0)),0))</f>
        <v/>
      </c>
      <c r="AD157" s="11">
        <f>IF($A157="","",IFERROR(INDEX(Lists!$C$5:$C$8,MATCH($C157,Lists!$A$5:$A$8,0)),0))</f>
        <v/>
      </c>
      <c r="AE157" s="11">
        <f>IF($A157="","",IFERROR(INDEX(Lists!$D$5:$D$8,MATCH($C157,Lists!$A$5:$A$8,0)),0))</f>
        <v/>
      </c>
      <c r="AF157" s="11">
        <f>IF($A157="","",IFERROR(INDEX(Lists!$E$5:$E$8,MATCH($C157,Lists!$A$5:$A$8,0)),0))</f>
        <v/>
      </c>
      <c r="AG157" s="11">
        <f>IF($A157="","",IFERROR(INDEX(Lists!$F$5:$F$8,MATCH($C157,Lists!$A$5:$A$8,0)),0))</f>
        <v/>
      </c>
      <c r="AH157" s="11">
        <f>IF($A157="","",IFERROR(INDEX(Lists!$G$5:$G$8,MATCH($C157,Lists!$A$5:$A$8,0)),0))</f>
        <v/>
      </c>
    </row>
    <row r="158">
      <c r="A158" s="17" t="n"/>
      <c r="B158" s="17" t="n"/>
      <c r="C158" s="17" t="n"/>
      <c r="D158" s="17" t="n"/>
      <c r="E158" s="34" t="n"/>
      <c r="F158" s="34" t="n"/>
      <c r="G158" s="17" t="n"/>
      <c r="H158" s="17" t="n"/>
      <c r="I158" s="17" t="n"/>
      <c r="J158" s="34" t="n"/>
      <c r="K158" s="17" t="n"/>
      <c r="L158" s="34" t="n"/>
      <c r="M158" s="17" t="n"/>
      <c r="N158" s="34" t="n"/>
      <c r="O158" s="17" t="n"/>
      <c r="P158" s="34" t="n"/>
      <c r="Q158" s="17" t="n"/>
      <c r="R158" s="34" t="n"/>
      <c r="S158" s="17" t="n"/>
      <c r="T158" s="34" t="n"/>
      <c r="U158" s="11">
        <f>IF($A158="","",SUM($AC158:$AH158))</f>
        <v/>
      </c>
      <c r="V158" s="11">
        <f>IF($A158="","",$AC158*--OR($I158="Accepted",$I158="Waived")+$AD158*--OR($K158="Accepted",$K158="Waived")+$AE158*--OR($M158="Accepted",$M158="Waived")+$AF158*--OR($O158="Accepted",$O158="Waived")+$AG158*--OR($Q158="Accepted",$Q158="Waived")+$AH158*--OR($S158="Accepted",$S158="Waived"))</f>
        <v/>
      </c>
      <c r="W158" s="19">
        <f>IF($A158="","",IFERROR(IF($U158=0,0,$V158/$U158),0))</f>
        <v/>
      </c>
      <c r="X158" s="11">
        <f>IF($A158="","",$U158-$V158)</f>
        <v/>
      </c>
      <c r="Y158" s="20">
        <f>IF(OR($A158="",$F158=""),"",$F158-Dashboard!$B$2)</f>
        <v/>
      </c>
      <c r="Z158" s="21">
        <f>IF($A158="","",IF(OR($H158="Declined",$H158="Withdrawn"),"Closed",IF(OR($C158="",COUNTIF(Lists!$A$5:$A$8,$C158)=0),"Configuration issue",IF($F158="","Add target start date",IF(OR(AND($AC158=1,$I158="Needs Revision"),AND($AD158=1,$K158="Needs Revision"),AND($AE158=1,$M158="Needs Revision"),AND($AF158=1,$O158="Needs Revision"),AND($AG158=1,$Q158="Needs Revision"),AND($AH158=1,$S158="Needs Revision")),"Needs revision",IF($W158=1,"Complete",IF($Y158&lt;0,"Past due: documents outstanding",IF($Y158&lt;=14,"Urgent: due within 14 days","Documents outstanding"))))))))</f>
        <v/>
      </c>
      <c r="AA158" s="34" t="n"/>
      <c r="AB158" s="22" t="n"/>
      <c r="AC158" s="11">
        <f>IF($A158="","",IFERROR(INDEX(Lists!$B$5:$B$8,MATCH($C158,Lists!$A$5:$A$8,0)),0))</f>
        <v/>
      </c>
      <c r="AD158" s="11">
        <f>IF($A158="","",IFERROR(INDEX(Lists!$C$5:$C$8,MATCH($C158,Lists!$A$5:$A$8,0)),0))</f>
        <v/>
      </c>
      <c r="AE158" s="11">
        <f>IF($A158="","",IFERROR(INDEX(Lists!$D$5:$D$8,MATCH($C158,Lists!$A$5:$A$8,0)),0))</f>
        <v/>
      </c>
      <c r="AF158" s="11">
        <f>IF($A158="","",IFERROR(INDEX(Lists!$E$5:$E$8,MATCH($C158,Lists!$A$5:$A$8,0)),0))</f>
        <v/>
      </c>
      <c r="AG158" s="11">
        <f>IF($A158="","",IFERROR(INDEX(Lists!$F$5:$F$8,MATCH($C158,Lists!$A$5:$A$8,0)),0))</f>
        <v/>
      </c>
      <c r="AH158" s="11">
        <f>IF($A158="","",IFERROR(INDEX(Lists!$G$5:$G$8,MATCH($C158,Lists!$A$5:$A$8,0)),0))</f>
        <v/>
      </c>
    </row>
    <row r="159">
      <c r="A159" s="17" t="n"/>
      <c r="B159" s="17" t="n"/>
      <c r="C159" s="17" t="n"/>
      <c r="D159" s="17" t="n"/>
      <c r="E159" s="34" t="n"/>
      <c r="F159" s="34" t="n"/>
      <c r="G159" s="17" t="n"/>
      <c r="H159" s="17" t="n"/>
      <c r="I159" s="17" t="n"/>
      <c r="J159" s="34" t="n"/>
      <c r="K159" s="17" t="n"/>
      <c r="L159" s="34" t="n"/>
      <c r="M159" s="17" t="n"/>
      <c r="N159" s="34" t="n"/>
      <c r="O159" s="17" t="n"/>
      <c r="P159" s="34" t="n"/>
      <c r="Q159" s="17" t="n"/>
      <c r="R159" s="34" t="n"/>
      <c r="S159" s="17" t="n"/>
      <c r="T159" s="34" t="n"/>
      <c r="U159" s="11">
        <f>IF($A159="","",SUM($AC159:$AH159))</f>
        <v/>
      </c>
      <c r="V159" s="11">
        <f>IF($A159="","",$AC159*--OR($I159="Accepted",$I159="Waived")+$AD159*--OR($K159="Accepted",$K159="Waived")+$AE159*--OR($M159="Accepted",$M159="Waived")+$AF159*--OR($O159="Accepted",$O159="Waived")+$AG159*--OR($Q159="Accepted",$Q159="Waived")+$AH159*--OR($S159="Accepted",$S159="Waived"))</f>
        <v/>
      </c>
      <c r="W159" s="19">
        <f>IF($A159="","",IFERROR(IF($U159=0,0,$V159/$U159),0))</f>
        <v/>
      </c>
      <c r="X159" s="11">
        <f>IF($A159="","",$U159-$V159)</f>
        <v/>
      </c>
      <c r="Y159" s="20">
        <f>IF(OR($A159="",$F159=""),"",$F159-Dashboard!$B$2)</f>
        <v/>
      </c>
      <c r="Z159" s="21">
        <f>IF($A159="","",IF(OR($H159="Declined",$H159="Withdrawn"),"Closed",IF(OR($C159="",COUNTIF(Lists!$A$5:$A$8,$C159)=0),"Configuration issue",IF($F159="","Add target start date",IF(OR(AND($AC159=1,$I159="Needs Revision"),AND($AD159=1,$K159="Needs Revision"),AND($AE159=1,$M159="Needs Revision"),AND($AF159=1,$O159="Needs Revision"),AND($AG159=1,$Q159="Needs Revision"),AND($AH159=1,$S159="Needs Revision")),"Needs revision",IF($W159=1,"Complete",IF($Y159&lt;0,"Past due: documents outstanding",IF($Y159&lt;=14,"Urgent: due within 14 days","Documents outstanding"))))))))</f>
        <v/>
      </c>
      <c r="AA159" s="34" t="n"/>
      <c r="AB159" s="22" t="n"/>
      <c r="AC159" s="11">
        <f>IF($A159="","",IFERROR(INDEX(Lists!$B$5:$B$8,MATCH($C159,Lists!$A$5:$A$8,0)),0))</f>
        <v/>
      </c>
      <c r="AD159" s="11">
        <f>IF($A159="","",IFERROR(INDEX(Lists!$C$5:$C$8,MATCH($C159,Lists!$A$5:$A$8,0)),0))</f>
        <v/>
      </c>
      <c r="AE159" s="11">
        <f>IF($A159="","",IFERROR(INDEX(Lists!$D$5:$D$8,MATCH($C159,Lists!$A$5:$A$8,0)),0))</f>
        <v/>
      </c>
      <c r="AF159" s="11">
        <f>IF($A159="","",IFERROR(INDEX(Lists!$E$5:$E$8,MATCH($C159,Lists!$A$5:$A$8,0)),0))</f>
        <v/>
      </c>
      <c r="AG159" s="11">
        <f>IF($A159="","",IFERROR(INDEX(Lists!$F$5:$F$8,MATCH($C159,Lists!$A$5:$A$8,0)),0))</f>
        <v/>
      </c>
      <c r="AH159" s="11">
        <f>IF($A159="","",IFERROR(INDEX(Lists!$G$5:$G$8,MATCH($C159,Lists!$A$5:$A$8,0)),0))</f>
        <v/>
      </c>
    </row>
    <row r="160">
      <c r="A160" s="17" t="n"/>
      <c r="B160" s="17" t="n"/>
      <c r="C160" s="17" t="n"/>
      <c r="D160" s="17" t="n"/>
      <c r="E160" s="34" t="n"/>
      <c r="F160" s="34" t="n"/>
      <c r="G160" s="17" t="n"/>
      <c r="H160" s="17" t="n"/>
      <c r="I160" s="17" t="n"/>
      <c r="J160" s="34" t="n"/>
      <c r="K160" s="17" t="n"/>
      <c r="L160" s="34" t="n"/>
      <c r="M160" s="17" t="n"/>
      <c r="N160" s="34" t="n"/>
      <c r="O160" s="17" t="n"/>
      <c r="P160" s="34" t="n"/>
      <c r="Q160" s="17" t="n"/>
      <c r="R160" s="34" t="n"/>
      <c r="S160" s="17" t="n"/>
      <c r="T160" s="34" t="n"/>
      <c r="U160" s="11">
        <f>IF($A160="","",SUM($AC160:$AH160))</f>
        <v/>
      </c>
      <c r="V160" s="11">
        <f>IF($A160="","",$AC160*--OR($I160="Accepted",$I160="Waived")+$AD160*--OR($K160="Accepted",$K160="Waived")+$AE160*--OR($M160="Accepted",$M160="Waived")+$AF160*--OR($O160="Accepted",$O160="Waived")+$AG160*--OR($Q160="Accepted",$Q160="Waived")+$AH160*--OR($S160="Accepted",$S160="Waived"))</f>
        <v/>
      </c>
      <c r="W160" s="19">
        <f>IF($A160="","",IFERROR(IF($U160=0,0,$V160/$U160),0))</f>
        <v/>
      </c>
      <c r="X160" s="11">
        <f>IF($A160="","",$U160-$V160)</f>
        <v/>
      </c>
      <c r="Y160" s="20">
        <f>IF(OR($A160="",$F160=""),"",$F160-Dashboard!$B$2)</f>
        <v/>
      </c>
      <c r="Z160" s="21">
        <f>IF($A160="","",IF(OR($H160="Declined",$H160="Withdrawn"),"Closed",IF(OR($C160="",COUNTIF(Lists!$A$5:$A$8,$C160)=0),"Configuration issue",IF($F160="","Add target start date",IF(OR(AND($AC160=1,$I160="Needs Revision"),AND($AD160=1,$K160="Needs Revision"),AND($AE160=1,$M160="Needs Revision"),AND($AF160=1,$O160="Needs Revision"),AND($AG160=1,$Q160="Needs Revision"),AND($AH160=1,$S160="Needs Revision")),"Needs revision",IF($W160=1,"Complete",IF($Y160&lt;0,"Past due: documents outstanding",IF($Y160&lt;=14,"Urgent: due within 14 days","Documents outstanding"))))))))</f>
        <v/>
      </c>
      <c r="AA160" s="34" t="n"/>
      <c r="AB160" s="22" t="n"/>
      <c r="AC160" s="11">
        <f>IF($A160="","",IFERROR(INDEX(Lists!$B$5:$B$8,MATCH($C160,Lists!$A$5:$A$8,0)),0))</f>
        <v/>
      </c>
      <c r="AD160" s="11">
        <f>IF($A160="","",IFERROR(INDEX(Lists!$C$5:$C$8,MATCH($C160,Lists!$A$5:$A$8,0)),0))</f>
        <v/>
      </c>
      <c r="AE160" s="11">
        <f>IF($A160="","",IFERROR(INDEX(Lists!$D$5:$D$8,MATCH($C160,Lists!$A$5:$A$8,0)),0))</f>
        <v/>
      </c>
      <c r="AF160" s="11">
        <f>IF($A160="","",IFERROR(INDEX(Lists!$E$5:$E$8,MATCH($C160,Lists!$A$5:$A$8,0)),0))</f>
        <v/>
      </c>
      <c r="AG160" s="11">
        <f>IF($A160="","",IFERROR(INDEX(Lists!$F$5:$F$8,MATCH($C160,Lists!$A$5:$A$8,0)),0))</f>
        <v/>
      </c>
      <c r="AH160" s="11">
        <f>IF($A160="","",IFERROR(INDEX(Lists!$G$5:$G$8,MATCH($C160,Lists!$A$5:$A$8,0)),0))</f>
        <v/>
      </c>
    </row>
    <row r="161">
      <c r="A161" s="17" t="n"/>
      <c r="B161" s="17" t="n"/>
      <c r="C161" s="17" t="n"/>
      <c r="D161" s="17" t="n"/>
      <c r="E161" s="34" t="n"/>
      <c r="F161" s="34" t="n"/>
      <c r="G161" s="17" t="n"/>
      <c r="H161" s="17" t="n"/>
      <c r="I161" s="17" t="n"/>
      <c r="J161" s="34" t="n"/>
      <c r="K161" s="17" t="n"/>
      <c r="L161" s="34" t="n"/>
      <c r="M161" s="17" t="n"/>
      <c r="N161" s="34" t="n"/>
      <c r="O161" s="17" t="n"/>
      <c r="P161" s="34" t="n"/>
      <c r="Q161" s="17" t="n"/>
      <c r="R161" s="34" t="n"/>
      <c r="S161" s="17" t="n"/>
      <c r="T161" s="34" t="n"/>
      <c r="U161" s="11">
        <f>IF($A161="","",SUM($AC161:$AH161))</f>
        <v/>
      </c>
      <c r="V161" s="11">
        <f>IF($A161="","",$AC161*--OR($I161="Accepted",$I161="Waived")+$AD161*--OR($K161="Accepted",$K161="Waived")+$AE161*--OR($M161="Accepted",$M161="Waived")+$AF161*--OR($O161="Accepted",$O161="Waived")+$AG161*--OR($Q161="Accepted",$Q161="Waived")+$AH161*--OR($S161="Accepted",$S161="Waived"))</f>
        <v/>
      </c>
      <c r="W161" s="19">
        <f>IF($A161="","",IFERROR(IF($U161=0,0,$V161/$U161),0))</f>
        <v/>
      </c>
      <c r="X161" s="11">
        <f>IF($A161="","",$U161-$V161)</f>
        <v/>
      </c>
      <c r="Y161" s="20">
        <f>IF(OR($A161="",$F161=""),"",$F161-Dashboard!$B$2)</f>
        <v/>
      </c>
      <c r="Z161" s="21">
        <f>IF($A161="","",IF(OR($H161="Declined",$H161="Withdrawn"),"Closed",IF(OR($C161="",COUNTIF(Lists!$A$5:$A$8,$C161)=0),"Configuration issue",IF($F161="","Add target start date",IF(OR(AND($AC161=1,$I161="Needs Revision"),AND($AD161=1,$K161="Needs Revision"),AND($AE161=1,$M161="Needs Revision"),AND($AF161=1,$O161="Needs Revision"),AND($AG161=1,$Q161="Needs Revision"),AND($AH161=1,$S161="Needs Revision")),"Needs revision",IF($W161=1,"Complete",IF($Y161&lt;0,"Past due: documents outstanding",IF($Y161&lt;=14,"Urgent: due within 14 days","Documents outstanding"))))))))</f>
        <v/>
      </c>
      <c r="AA161" s="34" t="n"/>
      <c r="AB161" s="22" t="n"/>
      <c r="AC161" s="11">
        <f>IF($A161="","",IFERROR(INDEX(Lists!$B$5:$B$8,MATCH($C161,Lists!$A$5:$A$8,0)),0))</f>
        <v/>
      </c>
      <c r="AD161" s="11">
        <f>IF($A161="","",IFERROR(INDEX(Lists!$C$5:$C$8,MATCH($C161,Lists!$A$5:$A$8,0)),0))</f>
        <v/>
      </c>
      <c r="AE161" s="11">
        <f>IF($A161="","",IFERROR(INDEX(Lists!$D$5:$D$8,MATCH($C161,Lists!$A$5:$A$8,0)),0))</f>
        <v/>
      </c>
      <c r="AF161" s="11">
        <f>IF($A161="","",IFERROR(INDEX(Lists!$E$5:$E$8,MATCH($C161,Lists!$A$5:$A$8,0)),0))</f>
        <v/>
      </c>
      <c r="AG161" s="11">
        <f>IF($A161="","",IFERROR(INDEX(Lists!$F$5:$F$8,MATCH($C161,Lists!$A$5:$A$8,0)),0))</f>
        <v/>
      </c>
      <c r="AH161" s="11">
        <f>IF($A161="","",IFERROR(INDEX(Lists!$G$5:$G$8,MATCH($C161,Lists!$A$5:$A$8,0)),0))</f>
        <v/>
      </c>
    </row>
    <row r="162">
      <c r="A162" s="17" t="n"/>
      <c r="B162" s="17" t="n"/>
      <c r="C162" s="17" t="n"/>
      <c r="D162" s="17" t="n"/>
      <c r="E162" s="34" t="n"/>
      <c r="F162" s="34" t="n"/>
      <c r="G162" s="17" t="n"/>
      <c r="H162" s="17" t="n"/>
      <c r="I162" s="17" t="n"/>
      <c r="J162" s="34" t="n"/>
      <c r="K162" s="17" t="n"/>
      <c r="L162" s="34" t="n"/>
      <c r="M162" s="17" t="n"/>
      <c r="N162" s="34" t="n"/>
      <c r="O162" s="17" t="n"/>
      <c r="P162" s="34" t="n"/>
      <c r="Q162" s="17" t="n"/>
      <c r="R162" s="34" t="n"/>
      <c r="S162" s="17" t="n"/>
      <c r="T162" s="34" t="n"/>
      <c r="U162" s="11">
        <f>IF($A162="","",SUM($AC162:$AH162))</f>
        <v/>
      </c>
      <c r="V162" s="11">
        <f>IF($A162="","",$AC162*--OR($I162="Accepted",$I162="Waived")+$AD162*--OR($K162="Accepted",$K162="Waived")+$AE162*--OR($M162="Accepted",$M162="Waived")+$AF162*--OR($O162="Accepted",$O162="Waived")+$AG162*--OR($Q162="Accepted",$Q162="Waived")+$AH162*--OR($S162="Accepted",$S162="Waived"))</f>
        <v/>
      </c>
      <c r="W162" s="19">
        <f>IF($A162="","",IFERROR(IF($U162=0,0,$V162/$U162),0))</f>
        <v/>
      </c>
      <c r="X162" s="11">
        <f>IF($A162="","",$U162-$V162)</f>
        <v/>
      </c>
      <c r="Y162" s="20">
        <f>IF(OR($A162="",$F162=""),"",$F162-Dashboard!$B$2)</f>
        <v/>
      </c>
      <c r="Z162" s="21">
        <f>IF($A162="","",IF(OR($H162="Declined",$H162="Withdrawn"),"Closed",IF(OR($C162="",COUNTIF(Lists!$A$5:$A$8,$C162)=0),"Configuration issue",IF($F162="","Add target start date",IF(OR(AND($AC162=1,$I162="Needs Revision"),AND($AD162=1,$K162="Needs Revision"),AND($AE162=1,$M162="Needs Revision"),AND($AF162=1,$O162="Needs Revision"),AND($AG162=1,$Q162="Needs Revision"),AND($AH162=1,$S162="Needs Revision")),"Needs revision",IF($W162=1,"Complete",IF($Y162&lt;0,"Past due: documents outstanding",IF($Y162&lt;=14,"Urgent: due within 14 days","Documents outstanding"))))))))</f>
        <v/>
      </c>
      <c r="AA162" s="34" t="n"/>
      <c r="AB162" s="22" t="n"/>
      <c r="AC162" s="11">
        <f>IF($A162="","",IFERROR(INDEX(Lists!$B$5:$B$8,MATCH($C162,Lists!$A$5:$A$8,0)),0))</f>
        <v/>
      </c>
      <c r="AD162" s="11">
        <f>IF($A162="","",IFERROR(INDEX(Lists!$C$5:$C$8,MATCH($C162,Lists!$A$5:$A$8,0)),0))</f>
        <v/>
      </c>
      <c r="AE162" s="11">
        <f>IF($A162="","",IFERROR(INDEX(Lists!$D$5:$D$8,MATCH($C162,Lists!$A$5:$A$8,0)),0))</f>
        <v/>
      </c>
      <c r="AF162" s="11">
        <f>IF($A162="","",IFERROR(INDEX(Lists!$E$5:$E$8,MATCH($C162,Lists!$A$5:$A$8,0)),0))</f>
        <v/>
      </c>
      <c r="AG162" s="11">
        <f>IF($A162="","",IFERROR(INDEX(Lists!$F$5:$F$8,MATCH($C162,Lists!$A$5:$A$8,0)),0))</f>
        <v/>
      </c>
      <c r="AH162" s="11">
        <f>IF($A162="","",IFERROR(INDEX(Lists!$G$5:$G$8,MATCH($C162,Lists!$A$5:$A$8,0)),0))</f>
        <v/>
      </c>
    </row>
    <row r="163">
      <c r="A163" s="17" t="n"/>
      <c r="B163" s="17" t="n"/>
      <c r="C163" s="17" t="n"/>
      <c r="D163" s="17" t="n"/>
      <c r="E163" s="34" t="n"/>
      <c r="F163" s="34" t="n"/>
      <c r="G163" s="17" t="n"/>
      <c r="H163" s="17" t="n"/>
      <c r="I163" s="17" t="n"/>
      <c r="J163" s="34" t="n"/>
      <c r="K163" s="17" t="n"/>
      <c r="L163" s="34" t="n"/>
      <c r="M163" s="17" t="n"/>
      <c r="N163" s="34" t="n"/>
      <c r="O163" s="17" t="n"/>
      <c r="P163" s="34" t="n"/>
      <c r="Q163" s="17" t="n"/>
      <c r="R163" s="34" t="n"/>
      <c r="S163" s="17" t="n"/>
      <c r="T163" s="34" t="n"/>
      <c r="U163" s="11">
        <f>IF($A163="","",SUM($AC163:$AH163))</f>
        <v/>
      </c>
      <c r="V163" s="11">
        <f>IF($A163="","",$AC163*--OR($I163="Accepted",$I163="Waived")+$AD163*--OR($K163="Accepted",$K163="Waived")+$AE163*--OR($M163="Accepted",$M163="Waived")+$AF163*--OR($O163="Accepted",$O163="Waived")+$AG163*--OR($Q163="Accepted",$Q163="Waived")+$AH163*--OR($S163="Accepted",$S163="Waived"))</f>
        <v/>
      </c>
      <c r="W163" s="19">
        <f>IF($A163="","",IFERROR(IF($U163=0,0,$V163/$U163),0))</f>
        <v/>
      </c>
      <c r="X163" s="11">
        <f>IF($A163="","",$U163-$V163)</f>
        <v/>
      </c>
      <c r="Y163" s="20">
        <f>IF(OR($A163="",$F163=""),"",$F163-Dashboard!$B$2)</f>
        <v/>
      </c>
      <c r="Z163" s="21">
        <f>IF($A163="","",IF(OR($H163="Declined",$H163="Withdrawn"),"Closed",IF(OR($C163="",COUNTIF(Lists!$A$5:$A$8,$C163)=0),"Configuration issue",IF($F163="","Add target start date",IF(OR(AND($AC163=1,$I163="Needs Revision"),AND($AD163=1,$K163="Needs Revision"),AND($AE163=1,$M163="Needs Revision"),AND($AF163=1,$O163="Needs Revision"),AND($AG163=1,$Q163="Needs Revision"),AND($AH163=1,$S163="Needs Revision")),"Needs revision",IF($W163=1,"Complete",IF($Y163&lt;0,"Past due: documents outstanding",IF($Y163&lt;=14,"Urgent: due within 14 days","Documents outstanding"))))))))</f>
        <v/>
      </c>
      <c r="AA163" s="34" t="n"/>
      <c r="AB163" s="22" t="n"/>
      <c r="AC163" s="11">
        <f>IF($A163="","",IFERROR(INDEX(Lists!$B$5:$B$8,MATCH($C163,Lists!$A$5:$A$8,0)),0))</f>
        <v/>
      </c>
      <c r="AD163" s="11">
        <f>IF($A163="","",IFERROR(INDEX(Lists!$C$5:$C$8,MATCH($C163,Lists!$A$5:$A$8,0)),0))</f>
        <v/>
      </c>
      <c r="AE163" s="11">
        <f>IF($A163="","",IFERROR(INDEX(Lists!$D$5:$D$8,MATCH($C163,Lists!$A$5:$A$8,0)),0))</f>
        <v/>
      </c>
      <c r="AF163" s="11">
        <f>IF($A163="","",IFERROR(INDEX(Lists!$E$5:$E$8,MATCH($C163,Lists!$A$5:$A$8,0)),0))</f>
        <v/>
      </c>
      <c r="AG163" s="11">
        <f>IF($A163="","",IFERROR(INDEX(Lists!$F$5:$F$8,MATCH($C163,Lists!$A$5:$A$8,0)),0))</f>
        <v/>
      </c>
      <c r="AH163" s="11">
        <f>IF($A163="","",IFERROR(INDEX(Lists!$G$5:$G$8,MATCH($C163,Lists!$A$5:$A$8,0)),0))</f>
        <v/>
      </c>
    </row>
    <row r="164">
      <c r="A164" s="17" t="n"/>
      <c r="B164" s="17" t="n"/>
      <c r="C164" s="17" t="n"/>
      <c r="D164" s="17" t="n"/>
      <c r="E164" s="34" t="n"/>
      <c r="F164" s="34" t="n"/>
      <c r="G164" s="17" t="n"/>
      <c r="H164" s="17" t="n"/>
      <c r="I164" s="17" t="n"/>
      <c r="J164" s="34" t="n"/>
      <c r="K164" s="17" t="n"/>
      <c r="L164" s="34" t="n"/>
      <c r="M164" s="17" t="n"/>
      <c r="N164" s="34" t="n"/>
      <c r="O164" s="17" t="n"/>
      <c r="P164" s="34" t="n"/>
      <c r="Q164" s="17" t="n"/>
      <c r="R164" s="34" t="n"/>
      <c r="S164" s="17" t="n"/>
      <c r="T164" s="34" t="n"/>
      <c r="U164" s="11">
        <f>IF($A164="","",SUM($AC164:$AH164))</f>
        <v/>
      </c>
      <c r="V164" s="11">
        <f>IF($A164="","",$AC164*--OR($I164="Accepted",$I164="Waived")+$AD164*--OR($K164="Accepted",$K164="Waived")+$AE164*--OR($M164="Accepted",$M164="Waived")+$AF164*--OR($O164="Accepted",$O164="Waived")+$AG164*--OR($Q164="Accepted",$Q164="Waived")+$AH164*--OR($S164="Accepted",$S164="Waived"))</f>
        <v/>
      </c>
      <c r="W164" s="19">
        <f>IF($A164="","",IFERROR(IF($U164=0,0,$V164/$U164),0))</f>
        <v/>
      </c>
      <c r="X164" s="11">
        <f>IF($A164="","",$U164-$V164)</f>
        <v/>
      </c>
      <c r="Y164" s="20">
        <f>IF(OR($A164="",$F164=""),"",$F164-Dashboard!$B$2)</f>
        <v/>
      </c>
      <c r="Z164" s="21">
        <f>IF($A164="","",IF(OR($H164="Declined",$H164="Withdrawn"),"Closed",IF(OR($C164="",COUNTIF(Lists!$A$5:$A$8,$C164)=0),"Configuration issue",IF($F164="","Add target start date",IF(OR(AND($AC164=1,$I164="Needs Revision"),AND($AD164=1,$K164="Needs Revision"),AND($AE164=1,$M164="Needs Revision"),AND($AF164=1,$O164="Needs Revision"),AND($AG164=1,$Q164="Needs Revision"),AND($AH164=1,$S164="Needs Revision")),"Needs revision",IF($W164=1,"Complete",IF($Y164&lt;0,"Past due: documents outstanding",IF($Y164&lt;=14,"Urgent: due within 14 days","Documents outstanding"))))))))</f>
        <v/>
      </c>
      <c r="AA164" s="34" t="n"/>
      <c r="AB164" s="22" t="n"/>
      <c r="AC164" s="11">
        <f>IF($A164="","",IFERROR(INDEX(Lists!$B$5:$B$8,MATCH($C164,Lists!$A$5:$A$8,0)),0))</f>
        <v/>
      </c>
      <c r="AD164" s="11">
        <f>IF($A164="","",IFERROR(INDEX(Lists!$C$5:$C$8,MATCH($C164,Lists!$A$5:$A$8,0)),0))</f>
        <v/>
      </c>
      <c r="AE164" s="11">
        <f>IF($A164="","",IFERROR(INDEX(Lists!$D$5:$D$8,MATCH($C164,Lists!$A$5:$A$8,0)),0))</f>
        <v/>
      </c>
      <c r="AF164" s="11">
        <f>IF($A164="","",IFERROR(INDEX(Lists!$E$5:$E$8,MATCH($C164,Lists!$A$5:$A$8,0)),0))</f>
        <v/>
      </c>
      <c r="AG164" s="11">
        <f>IF($A164="","",IFERROR(INDEX(Lists!$F$5:$F$8,MATCH($C164,Lists!$A$5:$A$8,0)),0))</f>
        <v/>
      </c>
      <c r="AH164" s="11">
        <f>IF($A164="","",IFERROR(INDEX(Lists!$G$5:$G$8,MATCH($C164,Lists!$A$5:$A$8,0)),0))</f>
        <v/>
      </c>
    </row>
    <row r="165">
      <c r="A165" s="17" t="n"/>
      <c r="B165" s="17" t="n"/>
      <c r="C165" s="17" t="n"/>
      <c r="D165" s="17" t="n"/>
      <c r="E165" s="34" t="n"/>
      <c r="F165" s="34" t="n"/>
      <c r="G165" s="17" t="n"/>
      <c r="H165" s="17" t="n"/>
      <c r="I165" s="17" t="n"/>
      <c r="J165" s="34" t="n"/>
      <c r="K165" s="17" t="n"/>
      <c r="L165" s="34" t="n"/>
      <c r="M165" s="17" t="n"/>
      <c r="N165" s="34" t="n"/>
      <c r="O165" s="17" t="n"/>
      <c r="P165" s="34" t="n"/>
      <c r="Q165" s="17" t="n"/>
      <c r="R165" s="34" t="n"/>
      <c r="S165" s="17" t="n"/>
      <c r="T165" s="34" t="n"/>
      <c r="U165" s="11">
        <f>IF($A165="","",SUM($AC165:$AH165))</f>
        <v/>
      </c>
      <c r="V165" s="11">
        <f>IF($A165="","",$AC165*--OR($I165="Accepted",$I165="Waived")+$AD165*--OR($K165="Accepted",$K165="Waived")+$AE165*--OR($M165="Accepted",$M165="Waived")+$AF165*--OR($O165="Accepted",$O165="Waived")+$AG165*--OR($Q165="Accepted",$Q165="Waived")+$AH165*--OR($S165="Accepted",$S165="Waived"))</f>
        <v/>
      </c>
      <c r="W165" s="19">
        <f>IF($A165="","",IFERROR(IF($U165=0,0,$V165/$U165),0))</f>
        <v/>
      </c>
      <c r="X165" s="11">
        <f>IF($A165="","",$U165-$V165)</f>
        <v/>
      </c>
      <c r="Y165" s="20">
        <f>IF(OR($A165="",$F165=""),"",$F165-Dashboard!$B$2)</f>
        <v/>
      </c>
      <c r="Z165" s="21">
        <f>IF($A165="","",IF(OR($H165="Declined",$H165="Withdrawn"),"Closed",IF(OR($C165="",COUNTIF(Lists!$A$5:$A$8,$C165)=0),"Configuration issue",IF($F165="","Add target start date",IF(OR(AND($AC165=1,$I165="Needs Revision"),AND($AD165=1,$K165="Needs Revision"),AND($AE165=1,$M165="Needs Revision"),AND($AF165=1,$O165="Needs Revision"),AND($AG165=1,$Q165="Needs Revision"),AND($AH165=1,$S165="Needs Revision")),"Needs revision",IF($W165=1,"Complete",IF($Y165&lt;0,"Past due: documents outstanding",IF($Y165&lt;=14,"Urgent: due within 14 days","Documents outstanding"))))))))</f>
        <v/>
      </c>
      <c r="AA165" s="34" t="n"/>
      <c r="AB165" s="22" t="n"/>
      <c r="AC165" s="11">
        <f>IF($A165="","",IFERROR(INDEX(Lists!$B$5:$B$8,MATCH($C165,Lists!$A$5:$A$8,0)),0))</f>
        <v/>
      </c>
      <c r="AD165" s="11">
        <f>IF($A165="","",IFERROR(INDEX(Lists!$C$5:$C$8,MATCH($C165,Lists!$A$5:$A$8,0)),0))</f>
        <v/>
      </c>
      <c r="AE165" s="11">
        <f>IF($A165="","",IFERROR(INDEX(Lists!$D$5:$D$8,MATCH($C165,Lists!$A$5:$A$8,0)),0))</f>
        <v/>
      </c>
      <c r="AF165" s="11">
        <f>IF($A165="","",IFERROR(INDEX(Lists!$E$5:$E$8,MATCH($C165,Lists!$A$5:$A$8,0)),0))</f>
        <v/>
      </c>
      <c r="AG165" s="11">
        <f>IF($A165="","",IFERROR(INDEX(Lists!$F$5:$F$8,MATCH($C165,Lists!$A$5:$A$8,0)),0))</f>
        <v/>
      </c>
      <c r="AH165" s="11">
        <f>IF($A165="","",IFERROR(INDEX(Lists!$G$5:$G$8,MATCH($C165,Lists!$A$5:$A$8,0)),0))</f>
        <v/>
      </c>
    </row>
    <row r="166">
      <c r="A166" s="17" t="n"/>
      <c r="B166" s="17" t="n"/>
      <c r="C166" s="17" t="n"/>
      <c r="D166" s="17" t="n"/>
      <c r="E166" s="34" t="n"/>
      <c r="F166" s="34" t="n"/>
      <c r="G166" s="17" t="n"/>
      <c r="H166" s="17" t="n"/>
      <c r="I166" s="17" t="n"/>
      <c r="J166" s="34" t="n"/>
      <c r="K166" s="17" t="n"/>
      <c r="L166" s="34" t="n"/>
      <c r="M166" s="17" t="n"/>
      <c r="N166" s="34" t="n"/>
      <c r="O166" s="17" t="n"/>
      <c r="P166" s="34" t="n"/>
      <c r="Q166" s="17" t="n"/>
      <c r="R166" s="34" t="n"/>
      <c r="S166" s="17" t="n"/>
      <c r="T166" s="34" t="n"/>
      <c r="U166" s="11">
        <f>IF($A166="","",SUM($AC166:$AH166))</f>
        <v/>
      </c>
      <c r="V166" s="11">
        <f>IF($A166="","",$AC166*--OR($I166="Accepted",$I166="Waived")+$AD166*--OR($K166="Accepted",$K166="Waived")+$AE166*--OR($M166="Accepted",$M166="Waived")+$AF166*--OR($O166="Accepted",$O166="Waived")+$AG166*--OR($Q166="Accepted",$Q166="Waived")+$AH166*--OR($S166="Accepted",$S166="Waived"))</f>
        <v/>
      </c>
      <c r="W166" s="19">
        <f>IF($A166="","",IFERROR(IF($U166=0,0,$V166/$U166),0))</f>
        <v/>
      </c>
      <c r="X166" s="11">
        <f>IF($A166="","",$U166-$V166)</f>
        <v/>
      </c>
      <c r="Y166" s="20">
        <f>IF(OR($A166="",$F166=""),"",$F166-Dashboard!$B$2)</f>
        <v/>
      </c>
      <c r="Z166" s="21">
        <f>IF($A166="","",IF(OR($H166="Declined",$H166="Withdrawn"),"Closed",IF(OR($C166="",COUNTIF(Lists!$A$5:$A$8,$C166)=0),"Configuration issue",IF($F166="","Add target start date",IF(OR(AND($AC166=1,$I166="Needs Revision"),AND($AD166=1,$K166="Needs Revision"),AND($AE166=1,$M166="Needs Revision"),AND($AF166=1,$O166="Needs Revision"),AND($AG166=1,$Q166="Needs Revision"),AND($AH166=1,$S166="Needs Revision")),"Needs revision",IF($W166=1,"Complete",IF($Y166&lt;0,"Past due: documents outstanding",IF($Y166&lt;=14,"Urgent: due within 14 days","Documents outstanding"))))))))</f>
        <v/>
      </c>
      <c r="AA166" s="34" t="n"/>
      <c r="AB166" s="22" t="n"/>
      <c r="AC166" s="11">
        <f>IF($A166="","",IFERROR(INDEX(Lists!$B$5:$B$8,MATCH($C166,Lists!$A$5:$A$8,0)),0))</f>
        <v/>
      </c>
      <c r="AD166" s="11">
        <f>IF($A166="","",IFERROR(INDEX(Lists!$C$5:$C$8,MATCH($C166,Lists!$A$5:$A$8,0)),0))</f>
        <v/>
      </c>
      <c r="AE166" s="11">
        <f>IF($A166="","",IFERROR(INDEX(Lists!$D$5:$D$8,MATCH($C166,Lists!$A$5:$A$8,0)),0))</f>
        <v/>
      </c>
      <c r="AF166" s="11">
        <f>IF($A166="","",IFERROR(INDEX(Lists!$E$5:$E$8,MATCH($C166,Lists!$A$5:$A$8,0)),0))</f>
        <v/>
      </c>
      <c r="AG166" s="11">
        <f>IF($A166="","",IFERROR(INDEX(Lists!$F$5:$F$8,MATCH($C166,Lists!$A$5:$A$8,0)),0))</f>
        <v/>
      </c>
      <c r="AH166" s="11">
        <f>IF($A166="","",IFERROR(INDEX(Lists!$G$5:$G$8,MATCH($C166,Lists!$A$5:$A$8,0)),0))</f>
        <v/>
      </c>
    </row>
    <row r="167">
      <c r="A167" s="17" t="n"/>
      <c r="B167" s="17" t="n"/>
      <c r="C167" s="17" t="n"/>
      <c r="D167" s="17" t="n"/>
      <c r="E167" s="34" t="n"/>
      <c r="F167" s="34" t="n"/>
      <c r="G167" s="17" t="n"/>
      <c r="H167" s="17" t="n"/>
      <c r="I167" s="17" t="n"/>
      <c r="J167" s="34" t="n"/>
      <c r="K167" s="17" t="n"/>
      <c r="L167" s="34" t="n"/>
      <c r="M167" s="17" t="n"/>
      <c r="N167" s="34" t="n"/>
      <c r="O167" s="17" t="n"/>
      <c r="P167" s="34" t="n"/>
      <c r="Q167" s="17" t="n"/>
      <c r="R167" s="34" t="n"/>
      <c r="S167" s="17" t="n"/>
      <c r="T167" s="34" t="n"/>
      <c r="U167" s="11">
        <f>IF($A167="","",SUM($AC167:$AH167))</f>
        <v/>
      </c>
      <c r="V167" s="11">
        <f>IF($A167="","",$AC167*--OR($I167="Accepted",$I167="Waived")+$AD167*--OR($K167="Accepted",$K167="Waived")+$AE167*--OR($M167="Accepted",$M167="Waived")+$AF167*--OR($O167="Accepted",$O167="Waived")+$AG167*--OR($Q167="Accepted",$Q167="Waived")+$AH167*--OR($S167="Accepted",$S167="Waived"))</f>
        <v/>
      </c>
      <c r="W167" s="19">
        <f>IF($A167="","",IFERROR(IF($U167=0,0,$V167/$U167),0))</f>
        <v/>
      </c>
      <c r="X167" s="11">
        <f>IF($A167="","",$U167-$V167)</f>
        <v/>
      </c>
      <c r="Y167" s="20">
        <f>IF(OR($A167="",$F167=""),"",$F167-Dashboard!$B$2)</f>
        <v/>
      </c>
      <c r="Z167" s="21">
        <f>IF($A167="","",IF(OR($H167="Declined",$H167="Withdrawn"),"Closed",IF(OR($C167="",COUNTIF(Lists!$A$5:$A$8,$C167)=0),"Configuration issue",IF($F167="","Add target start date",IF(OR(AND($AC167=1,$I167="Needs Revision"),AND($AD167=1,$K167="Needs Revision"),AND($AE167=1,$M167="Needs Revision"),AND($AF167=1,$O167="Needs Revision"),AND($AG167=1,$Q167="Needs Revision"),AND($AH167=1,$S167="Needs Revision")),"Needs revision",IF($W167=1,"Complete",IF($Y167&lt;0,"Past due: documents outstanding",IF($Y167&lt;=14,"Urgent: due within 14 days","Documents outstanding"))))))))</f>
        <v/>
      </c>
      <c r="AA167" s="34" t="n"/>
      <c r="AB167" s="22" t="n"/>
      <c r="AC167" s="11">
        <f>IF($A167="","",IFERROR(INDEX(Lists!$B$5:$B$8,MATCH($C167,Lists!$A$5:$A$8,0)),0))</f>
        <v/>
      </c>
      <c r="AD167" s="11">
        <f>IF($A167="","",IFERROR(INDEX(Lists!$C$5:$C$8,MATCH($C167,Lists!$A$5:$A$8,0)),0))</f>
        <v/>
      </c>
      <c r="AE167" s="11">
        <f>IF($A167="","",IFERROR(INDEX(Lists!$D$5:$D$8,MATCH($C167,Lists!$A$5:$A$8,0)),0))</f>
        <v/>
      </c>
      <c r="AF167" s="11">
        <f>IF($A167="","",IFERROR(INDEX(Lists!$E$5:$E$8,MATCH($C167,Lists!$A$5:$A$8,0)),0))</f>
        <v/>
      </c>
      <c r="AG167" s="11">
        <f>IF($A167="","",IFERROR(INDEX(Lists!$F$5:$F$8,MATCH($C167,Lists!$A$5:$A$8,0)),0))</f>
        <v/>
      </c>
      <c r="AH167" s="11">
        <f>IF($A167="","",IFERROR(INDEX(Lists!$G$5:$G$8,MATCH($C167,Lists!$A$5:$A$8,0)),0))</f>
        <v/>
      </c>
    </row>
    <row r="168">
      <c r="A168" s="17" t="n"/>
      <c r="B168" s="17" t="n"/>
      <c r="C168" s="17" t="n"/>
      <c r="D168" s="17" t="n"/>
      <c r="E168" s="34" t="n"/>
      <c r="F168" s="34" t="n"/>
      <c r="G168" s="17" t="n"/>
      <c r="H168" s="17" t="n"/>
      <c r="I168" s="17" t="n"/>
      <c r="J168" s="34" t="n"/>
      <c r="K168" s="17" t="n"/>
      <c r="L168" s="34" t="n"/>
      <c r="M168" s="17" t="n"/>
      <c r="N168" s="34" t="n"/>
      <c r="O168" s="17" t="n"/>
      <c r="P168" s="34" t="n"/>
      <c r="Q168" s="17" t="n"/>
      <c r="R168" s="34" t="n"/>
      <c r="S168" s="17" t="n"/>
      <c r="T168" s="34" t="n"/>
      <c r="U168" s="11">
        <f>IF($A168="","",SUM($AC168:$AH168))</f>
        <v/>
      </c>
      <c r="V168" s="11">
        <f>IF($A168="","",$AC168*--OR($I168="Accepted",$I168="Waived")+$AD168*--OR($K168="Accepted",$K168="Waived")+$AE168*--OR($M168="Accepted",$M168="Waived")+$AF168*--OR($O168="Accepted",$O168="Waived")+$AG168*--OR($Q168="Accepted",$Q168="Waived")+$AH168*--OR($S168="Accepted",$S168="Waived"))</f>
        <v/>
      </c>
      <c r="W168" s="19">
        <f>IF($A168="","",IFERROR(IF($U168=0,0,$V168/$U168),0))</f>
        <v/>
      </c>
      <c r="X168" s="11">
        <f>IF($A168="","",$U168-$V168)</f>
        <v/>
      </c>
      <c r="Y168" s="20">
        <f>IF(OR($A168="",$F168=""),"",$F168-Dashboard!$B$2)</f>
        <v/>
      </c>
      <c r="Z168" s="21">
        <f>IF($A168="","",IF(OR($H168="Declined",$H168="Withdrawn"),"Closed",IF(OR($C168="",COUNTIF(Lists!$A$5:$A$8,$C168)=0),"Configuration issue",IF($F168="","Add target start date",IF(OR(AND($AC168=1,$I168="Needs Revision"),AND($AD168=1,$K168="Needs Revision"),AND($AE168=1,$M168="Needs Revision"),AND($AF168=1,$O168="Needs Revision"),AND($AG168=1,$Q168="Needs Revision"),AND($AH168=1,$S168="Needs Revision")),"Needs revision",IF($W168=1,"Complete",IF($Y168&lt;0,"Past due: documents outstanding",IF($Y168&lt;=14,"Urgent: due within 14 days","Documents outstanding"))))))))</f>
        <v/>
      </c>
      <c r="AA168" s="34" t="n"/>
      <c r="AB168" s="22" t="n"/>
      <c r="AC168" s="11">
        <f>IF($A168="","",IFERROR(INDEX(Lists!$B$5:$B$8,MATCH($C168,Lists!$A$5:$A$8,0)),0))</f>
        <v/>
      </c>
      <c r="AD168" s="11">
        <f>IF($A168="","",IFERROR(INDEX(Lists!$C$5:$C$8,MATCH($C168,Lists!$A$5:$A$8,0)),0))</f>
        <v/>
      </c>
      <c r="AE168" s="11">
        <f>IF($A168="","",IFERROR(INDEX(Lists!$D$5:$D$8,MATCH($C168,Lists!$A$5:$A$8,0)),0))</f>
        <v/>
      </c>
      <c r="AF168" s="11">
        <f>IF($A168="","",IFERROR(INDEX(Lists!$E$5:$E$8,MATCH($C168,Lists!$A$5:$A$8,0)),0))</f>
        <v/>
      </c>
      <c r="AG168" s="11">
        <f>IF($A168="","",IFERROR(INDEX(Lists!$F$5:$F$8,MATCH($C168,Lists!$A$5:$A$8,0)),0))</f>
        <v/>
      </c>
      <c r="AH168" s="11">
        <f>IF($A168="","",IFERROR(INDEX(Lists!$G$5:$G$8,MATCH($C168,Lists!$A$5:$A$8,0)),0))</f>
        <v/>
      </c>
    </row>
    <row r="169">
      <c r="A169" s="17" t="n"/>
      <c r="B169" s="17" t="n"/>
      <c r="C169" s="17" t="n"/>
      <c r="D169" s="17" t="n"/>
      <c r="E169" s="34" t="n"/>
      <c r="F169" s="34" t="n"/>
      <c r="G169" s="17" t="n"/>
      <c r="H169" s="17" t="n"/>
      <c r="I169" s="17" t="n"/>
      <c r="J169" s="34" t="n"/>
      <c r="K169" s="17" t="n"/>
      <c r="L169" s="34" t="n"/>
      <c r="M169" s="17" t="n"/>
      <c r="N169" s="34" t="n"/>
      <c r="O169" s="17" t="n"/>
      <c r="P169" s="34" t="n"/>
      <c r="Q169" s="17" t="n"/>
      <c r="R169" s="34" t="n"/>
      <c r="S169" s="17" t="n"/>
      <c r="T169" s="34" t="n"/>
      <c r="U169" s="11">
        <f>IF($A169="","",SUM($AC169:$AH169))</f>
        <v/>
      </c>
      <c r="V169" s="11">
        <f>IF($A169="","",$AC169*--OR($I169="Accepted",$I169="Waived")+$AD169*--OR($K169="Accepted",$K169="Waived")+$AE169*--OR($M169="Accepted",$M169="Waived")+$AF169*--OR($O169="Accepted",$O169="Waived")+$AG169*--OR($Q169="Accepted",$Q169="Waived")+$AH169*--OR($S169="Accepted",$S169="Waived"))</f>
        <v/>
      </c>
      <c r="W169" s="19">
        <f>IF($A169="","",IFERROR(IF($U169=0,0,$V169/$U169),0))</f>
        <v/>
      </c>
      <c r="X169" s="11">
        <f>IF($A169="","",$U169-$V169)</f>
        <v/>
      </c>
      <c r="Y169" s="20">
        <f>IF(OR($A169="",$F169=""),"",$F169-Dashboard!$B$2)</f>
        <v/>
      </c>
      <c r="Z169" s="21">
        <f>IF($A169="","",IF(OR($H169="Declined",$H169="Withdrawn"),"Closed",IF(OR($C169="",COUNTIF(Lists!$A$5:$A$8,$C169)=0),"Configuration issue",IF($F169="","Add target start date",IF(OR(AND($AC169=1,$I169="Needs Revision"),AND($AD169=1,$K169="Needs Revision"),AND($AE169=1,$M169="Needs Revision"),AND($AF169=1,$O169="Needs Revision"),AND($AG169=1,$Q169="Needs Revision"),AND($AH169=1,$S169="Needs Revision")),"Needs revision",IF($W169=1,"Complete",IF($Y169&lt;0,"Past due: documents outstanding",IF($Y169&lt;=14,"Urgent: due within 14 days","Documents outstanding"))))))))</f>
        <v/>
      </c>
      <c r="AA169" s="34" t="n"/>
      <c r="AB169" s="22" t="n"/>
      <c r="AC169" s="11">
        <f>IF($A169="","",IFERROR(INDEX(Lists!$B$5:$B$8,MATCH($C169,Lists!$A$5:$A$8,0)),0))</f>
        <v/>
      </c>
      <c r="AD169" s="11">
        <f>IF($A169="","",IFERROR(INDEX(Lists!$C$5:$C$8,MATCH($C169,Lists!$A$5:$A$8,0)),0))</f>
        <v/>
      </c>
      <c r="AE169" s="11">
        <f>IF($A169="","",IFERROR(INDEX(Lists!$D$5:$D$8,MATCH($C169,Lists!$A$5:$A$8,0)),0))</f>
        <v/>
      </c>
      <c r="AF169" s="11">
        <f>IF($A169="","",IFERROR(INDEX(Lists!$E$5:$E$8,MATCH($C169,Lists!$A$5:$A$8,0)),0))</f>
        <v/>
      </c>
      <c r="AG169" s="11">
        <f>IF($A169="","",IFERROR(INDEX(Lists!$F$5:$F$8,MATCH($C169,Lists!$A$5:$A$8,0)),0))</f>
        <v/>
      </c>
      <c r="AH169" s="11">
        <f>IF($A169="","",IFERROR(INDEX(Lists!$G$5:$G$8,MATCH($C169,Lists!$A$5:$A$8,0)),0))</f>
        <v/>
      </c>
    </row>
    <row r="170">
      <c r="A170" s="17" t="n"/>
      <c r="B170" s="17" t="n"/>
      <c r="C170" s="17" t="n"/>
      <c r="D170" s="17" t="n"/>
      <c r="E170" s="34" t="n"/>
      <c r="F170" s="34" t="n"/>
      <c r="G170" s="17" t="n"/>
      <c r="H170" s="17" t="n"/>
      <c r="I170" s="17" t="n"/>
      <c r="J170" s="34" t="n"/>
      <c r="K170" s="17" t="n"/>
      <c r="L170" s="34" t="n"/>
      <c r="M170" s="17" t="n"/>
      <c r="N170" s="34" t="n"/>
      <c r="O170" s="17" t="n"/>
      <c r="P170" s="34" t="n"/>
      <c r="Q170" s="17" t="n"/>
      <c r="R170" s="34" t="n"/>
      <c r="S170" s="17" t="n"/>
      <c r="T170" s="34" t="n"/>
      <c r="U170" s="11">
        <f>IF($A170="","",SUM($AC170:$AH170))</f>
        <v/>
      </c>
      <c r="V170" s="11">
        <f>IF($A170="","",$AC170*--OR($I170="Accepted",$I170="Waived")+$AD170*--OR($K170="Accepted",$K170="Waived")+$AE170*--OR($M170="Accepted",$M170="Waived")+$AF170*--OR($O170="Accepted",$O170="Waived")+$AG170*--OR($Q170="Accepted",$Q170="Waived")+$AH170*--OR($S170="Accepted",$S170="Waived"))</f>
        <v/>
      </c>
      <c r="W170" s="19">
        <f>IF($A170="","",IFERROR(IF($U170=0,0,$V170/$U170),0))</f>
        <v/>
      </c>
      <c r="X170" s="11">
        <f>IF($A170="","",$U170-$V170)</f>
        <v/>
      </c>
      <c r="Y170" s="20">
        <f>IF(OR($A170="",$F170=""),"",$F170-Dashboard!$B$2)</f>
        <v/>
      </c>
      <c r="Z170" s="21">
        <f>IF($A170="","",IF(OR($H170="Declined",$H170="Withdrawn"),"Closed",IF(OR($C170="",COUNTIF(Lists!$A$5:$A$8,$C170)=0),"Configuration issue",IF($F170="","Add target start date",IF(OR(AND($AC170=1,$I170="Needs Revision"),AND($AD170=1,$K170="Needs Revision"),AND($AE170=1,$M170="Needs Revision"),AND($AF170=1,$O170="Needs Revision"),AND($AG170=1,$Q170="Needs Revision"),AND($AH170=1,$S170="Needs Revision")),"Needs revision",IF($W170=1,"Complete",IF($Y170&lt;0,"Past due: documents outstanding",IF($Y170&lt;=14,"Urgent: due within 14 days","Documents outstanding"))))))))</f>
        <v/>
      </c>
      <c r="AA170" s="34" t="n"/>
      <c r="AB170" s="22" t="n"/>
      <c r="AC170" s="11">
        <f>IF($A170="","",IFERROR(INDEX(Lists!$B$5:$B$8,MATCH($C170,Lists!$A$5:$A$8,0)),0))</f>
        <v/>
      </c>
      <c r="AD170" s="11">
        <f>IF($A170="","",IFERROR(INDEX(Lists!$C$5:$C$8,MATCH($C170,Lists!$A$5:$A$8,0)),0))</f>
        <v/>
      </c>
      <c r="AE170" s="11">
        <f>IF($A170="","",IFERROR(INDEX(Lists!$D$5:$D$8,MATCH($C170,Lists!$A$5:$A$8,0)),0))</f>
        <v/>
      </c>
      <c r="AF170" s="11">
        <f>IF($A170="","",IFERROR(INDEX(Lists!$E$5:$E$8,MATCH($C170,Lists!$A$5:$A$8,0)),0))</f>
        <v/>
      </c>
      <c r="AG170" s="11">
        <f>IF($A170="","",IFERROR(INDEX(Lists!$F$5:$F$8,MATCH($C170,Lists!$A$5:$A$8,0)),0))</f>
        <v/>
      </c>
      <c r="AH170" s="11">
        <f>IF($A170="","",IFERROR(INDEX(Lists!$G$5:$G$8,MATCH($C170,Lists!$A$5:$A$8,0)),0))</f>
        <v/>
      </c>
    </row>
    <row r="171">
      <c r="A171" s="17" t="n"/>
      <c r="B171" s="17" t="n"/>
      <c r="C171" s="17" t="n"/>
      <c r="D171" s="17" t="n"/>
      <c r="E171" s="34" t="n"/>
      <c r="F171" s="34" t="n"/>
      <c r="G171" s="17" t="n"/>
      <c r="H171" s="17" t="n"/>
      <c r="I171" s="17" t="n"/>
      <c r="J171" s="34" t="n"/>
      <c r="K171" s="17" t="n"/>
      <c r="L171" s="34" t="n"/>
      <c r="M171" s="17" t="n"/>
      <c r="N171" s="34" t="n"/>
      <c r="O171" s="17" t="n"/>
      <c r="P171" s="34" t="n"/>
      <c r="Q171" s="17" t="n"/>
      <c r="R171" s="34" t="n"/>
      <c r="S171" s="17" t="n"/>
      <c r="T171" s="34" t="n"/>
      <c r="U171" s="11">
        <f>IF($A171="","",SUM($AC171:$AH171))</f>
        <v/>
      </c>
      <c r="V171" s="11">
        <f>IF($A171="","",$AC171*--OR($I171="Accepted",$I171="Waived")+$AD171*--OR($K171="Accepted",$K171="Waived")+$AE171*--OR($M171="Accepted",$M171="Waived")+$AF171*--OR($O171="Accepted",$O171="Waived")+$AG171*--OR($Q171="Accepted",$Q171="Waived")+$AH171*--OR($S171="Accepted",$S171="Waived"))</f>
        <v/>
      </c>
      <c r="W171" s="19">
        <f>IF($A171="","",IFERROR(IF($U171=0,0,$V171/$U171),0))</f>
        <v/>
      </c>
      <c r="X171" s="11">
        <f>IF($A171="","",$U171-$V171)</f>
        <v/>
      </c>
      <c r="Y171" s="20">
        <f>IF(OR($A171="",$F171=""),"",$F171-Dashboard!$B$2)</f>
        <v/>
      </c>
      <c r="Z171" s="21">
        <f>IF($A171="","",IF(OR($H171="Declined",$H171="Withdrawn"),"Closed",IF(OR($C171="",COUNTIF(Lists!$A$5:$A$8,$C171)=0),"Configuration issue",IF($F171="","Add target start date",IF(OR(AND($AC171=1,$I171="Needs Revision"),AND($AD171=1,$K171="Needs Revision"),AND($AE171=1,$M171="Needs Revision"),AND($AF171=1,$O171="Needs Revision"),AND($AG171=1,$Q171="Needs Revision"),AND($AH171=1,$S171="Needs Revision")),"Needs revision",IF($W171=1,"Complete",IF($Y171&lt;0,"Past due: documents outstanding",IF($Y171&lt;=14,"Urgent: due within 14 days","Documents outstanding"))))))))</f>
        <v/>
      </c>
      <c r="AA171" s="34" t="n"/>
      <c r="AB171" s="22" t="n"/>
      <c r="AC171" s="11">
        <f>IF($A171="","",IFERROR(INDEX(Lists!$B$5:$B$8,MATCH($C171,Lists!$A$5:$A$8,0)),0))</f>
        <v/>
      </c>
      <c r="AD171" s="11">
        <f>IF($A171="","",IFERROR(INDEX(Lists!$C$5:$C$8,MATCH($C171,Lists!$A$5:$A$8,0)),0))</f>
        <v/>
      </c>
      <c r="AE171" s="11">
        <f>IF($A171="","",IFERROR(INDEX(Lists!$D$5:$D$8,MATCH($C171,Lists!$A$5:$A$8,0)),0))</f>
        <v/>
      </c>
      <c r="AF171" s="11">
        <f>IF($A171="","",IFERROR(INDEX(Lists!$E$5:$E$8,MATCH($C171,Lists!$A$5:$A$8,0)),0))</f>
        <v/>
      </c>
      <c r="AG171" s="11">
        <f>IF($A171="","",IFERROR(INDEX(Lists!$F$5:$F$8,MATCH($C171,Lists!$A$5:$A$8,0)),0))</f>
        <v/>
      </c>
      <c r="AH171" s="11">
        <f>IF($A171="","",IFERROR(INDEX(Lists!$G$5:$G$8,MATCH($C171,Lists!$A$5:$A$8,0)),0))</f>
        <v/>
      </c>
    </row>
    <row r="172">
      <c r="A172" s="17" t="n"/>
      <c r="B172" s="17" t="n"/>
      <c r="C172" s="17" t="n"/>
      <c r="D172" s="17" t="n"/>
      <c r="E172" s="34" t="n"/>
      <c r="F172" s="34" t="n"/>
      <c r="G172" s="17" t="n"/>
      <c r="H172" s="17" t="n"/>
      <c r="I172" s="17" t="n"/>
      <c r="J172" s="34" t="n"/>
      <c r="K172" s="17" t="n"/>
      <c r="L172" s="34" t="n"/>
      <c r="M172" s="17" t="n"/>
      <c r="N172" s="34" t="n"/>
      <c r="O172" s="17" t="n"/>
      <c r="P172" s="34" t="n"/>
      <c r="Q172" s="17" t="n"/>
      <c r="R172" s="34" t="n"/>
      <c r="S172" s="17" t="n"/>
      <c r="T172" s="34" t="n"/>
      <c r="U172" s="11">
        <f>IF($A172="","",SUM($AC172:$AH172))</f>
        <v/>
      </c>
      <c r="V172" s="11">
        <f>IF($A172="","",$AC172*--OR($I172="Accepted",$I172="Waived")+$AD172*--OR($K172="Accepted",$K172="Waived")+$AE172*--OR($M172="Accepted",$M172="Waived")+$AF172*--OR($O172="Accepted",$O172="Waived")+$AG172*--OR($Q172="Accepted",$Q172="Waived")+$AH172*--OR($S172="Accepted",$S172="Waived"))</f>
        <v/>
      </c>
      <c r="W172" s="19">
        <f>IF($A172="","",IFERROR(IF($U172=0,0,$V172/$U172),0))</f>
        <v/>
      </c>
      <c r="X172" s="11">
        <f>IF($A172="","",$U172-$V172)</f>
        <v/>
      </c>
      <c r="Y172" s="20">
        <f>IF(OR($A172="",$F172=""),"",$F172-Dashboard!$B$2)</f>
        <v/>
      </c>
      <c r="Z172" s="21">
        <f>IF($A172="","",IF(OR($H172="Declined",$H172="Withdrawn"),"Closed",IF(OR($C172="",COUNTIF(Lists!$A$5:$A$8,$C172)=0),"Configuration issue",IF($F172="","Add target start date",IF(OR(AND($AC172=1,$I172="Needs Revision"),AND($AD172=1,$K172="Needs Revision"),AND($AE172=1,$M172="Needs Revision"),AND($AF172=1,$O172="Needs Revision"),AND($AG172=1,$Q172="Needs Revision"),AND($AH172=1,$S172="Needs Revision")),"Needs revision",IF($W172=1,"Complete",IF($Y172&lt;0,"Past due: documents outstanding",IF($Y172&lt;=14,"Urgent: due within 14 days","Documents outstanding"))))))))</f>
        <v/>
      </c>
      <c r="AA172" s="34" t="n"/>
      <c r="AB172" s="22" t="n"/>
      <c r="AC172" s="11">
        <f>IF($A172="","",IFERROR(INDEX(Lists!$B$5:$B$8,MATCH($C172,Lists!$A$5:$A$8,0)),0))</f>
        <v/>
      </c>
      <c r="AD172" s="11">
        <f>IF($A172="","",IFERROR(INDEX(Lists!$C$5:$C$8,MATCH($C172,Lists!$A$5:$A$8,0)),0))</f>
        <v/>
      </c>
      <c r="AE172" s="11">
        <f>IF($A172="","",IFERROR(INDEX(Lists!$D$5:$D$8,MATCH($C172,Lists!$A$5:$A$8,0)),0))</f>
        <v/>
      </c>
      <c r="AF172" s="11">
        <f>IF($A172="","",IFERROR(INDEX(Lists!$E$5:$E$8,MATCH($C172,Lists!$A$5:$A$8,0)),0))</f>
        <v/>
      </c>
      <c r="AG172" s="11">
        <f>IF($A172="","",IFERROR(INDEX(Lists!$F$5:$F$8,MATCH($C172,Lists!$A$5:$A$8,0)),0))</f>
        <v/>
      </c>
      <c r="AH172" s="11">
        <f>IF($A172="","",IFERROR(INDEX(Lists!$G$5:$G$8,MATCH($C172,Lists!$A$5:$A$8,0)),0))</f>
        <v/>
      </c>
    </row>
    <row r="173">
      <c r="A173" s="17" t="n"/>
      <c r="B173" s="17" t="n"/>
      <c r="C173" s="17" t="n"/>
      <c r="D173" s="17" t="n"/>
      <c r="E173" s="34" t="n"/>
      <c r="F173" s="34" t="n"/>
      <c r="G173" s="17" t="n"/>
      <c r="H173" s="17" t="n"/>
      <c r="I173" s="17" t="n"/>
      <c r="J173" s="34" t="n"/>
      <c r="K173" s="17" t="n"/>
      <c r="L173" s="34" t="n"/>
      <c r="M173" s="17" t="n"/>
      <c r="N173" s="34" t="n"/>
      <c r="O173" s="17" t="n"/>
      <c r="P173" s="34" t="n"/>
      <c r="Q173" s="17" t="n"/>
      <c r="R173" s="34" t="n"/>
      <c r="S173" s="17" t="n"/>
      <c r="T173" s="34" t="n"/>
      <c r="U173" s="11">
        <f>IF($A173="","",SUM($AC173:$AH173))</f>
        <v/>
      </c>
      <c r="V173" s="11">
        <f>IF($A173="","",$AC173*--OR($I173="Accepted",$I173="Waived")+$AD173*--OR($K173="Accepted",$K173="Waived")+$AE173*--OR($M173="Accepted",$M173="Waived")+$AF173*--OR($O173="Accepted",$O173="Waived")+$AG173*--OR($Q173="Accepted",$Q173="Waived")+$AH173*--OR($S173="Accepted",$S173="Waived"))</f>
        <v/>
      </c>
      <c r="W173" s="19">
        <f>IF($A173="","",IFERROR(IF($U173=0,0,$V173/$U173),0))</f>
        <v/>
      </c>
      <c r="X173" s="11">
        <f>IF($A173="","",$U173-$V173)</f>
        <v/>
      </c>
      <c r="Y173" s="20">
        <f>IF(OR($A173="",$F173=""),"",$F173-Dashboard!$B$2)</f>
        <v/>
      </c>
      <c r="Z173" s="21">
        <f>IF($A173="","",IF(OR($H173="Declined",$H173="Withdrawn"),"Closed",IF(OR($C173="",COUNTIF(Lists!$A$5:$A$8,$C173)=0),"Configuration issue",IF($F173="","Add target start date",IF(OR(AND($AC173=1,$I173="Needs Revision"),AND($AD173=1,$K173="Needs Revision"),AND($AE173=1,$M173="Needs Revision"),AND($AF173=1,$O173="Needs Revision"),AND($AG173=1,$Q173="Needs Revision"),AND($AH173=1,$S173="Needs Revision")),"Needs revision",IF($W173=1,"Complete",IF($Y173&lt;0,"Past due: documents outstanding",IF($Y173&lt;=14,"Urgent: due within 14 days","Documents outstanding"))))))))</f>
        <v/>
      </c>
      <c r="AA173" s="34" t="n"/>
      <c r="AB173" s="22" t="n"/>
      <c r="AC173" s="11">
        <f>IF($A173="","",IFERROR(INDEX(Lists!$B$5:$B$8,MATCH($C173,Lists!$A$5:$A$8,0)),0))</f>
        <v/>
      </c>
      <c r="AD173" s="11">
        <f>IF($A173="","",IFERROR(INDEX(Lists!$C$5:$C$8,MATCH($C173,Lists!$A$5:$A$8,0)),0))</f>
        <v/>
      </c>
      <c r="AE173" s="11">
        <f>IF($A173="","",IFERROR(INDEX(Lists!$D$5:$D$8,MATCH($C173,Lists!$A$5:$A$8,0)),0))</f>
        <v/>
      </c>
      <c r="AF173" s="11">
        <f>IF($A173="","",IFERROR(INDEX(Lists!$E$5:$E$8,MATCH($C173,Lists!$A$5:$A$8,0)),0))</f>
        <v/>
      </c>
      <c r="AG173" s="11">
        <f>IF($A173="","",IFERROR(INDEX(Lists!$F$5:$F$8,MATCH($C173,Lists!$A$5:$A$8,0)),0))</f>
        <v/>
      </c>
      <c r="AH173" s="11">
        <f>IF($A173="","",IFERROR(INDEX(Lists!$G$5:$G$8,MATCH($C173,Lists!$A$5:$A$8,0)),0))</f>
        <v/>
      </c>
    </row>
    <row r="174">
      <c r="A174" s="17" t="n"/>
      <c r="B174" s="17" t="n"/>
      <c r="C174" s="17" t="n"/>
      <c r="D174" s="17" t="n"/>
      <c r="E174" s="34" t="n"/>
      <c r="F174" s="34" t="n"/>
      <c r="G174" s="17" t="n"/>
      <c r="H174" s="17" t="n"/>
      <c r="I174" s="17" t="n"/>
      <c r="J174" s="34" t="n"/>
      <c r="K174" s="17" t="n"/>
      <c r="L174" s="34" t="n"/>
      <c r="M174" s="17" t="n"/>
      <c r="N174" s="34" t="n"/>
      <c r="O174" s="17" t="n"/>
      <c r="P174" s="34" t="n"/>
      <c r="Q174" s="17" t="n"/>
      <c r="R174" s="34" t="n"/>
      <c r="S174" s="17" t="n"/>
      <c r="T174" s="34" t="n"/>
      <c r="U174" s="11">
        <f>IF($A174="","",SUM($AC174:$AH174))</f>
        <v/>
      </c>
      <c r="V174" s="11">
        <f>IF($A174="","",$AC174*--OR($I174="Accepted",$I174="Waived")+$AD174*--OR($K174="Accepted",$K174="Waived")+$AE174*--OR($M174="Accepted",$M174="Waived")+$AF174*--OR($O174="Accepted",$O174="Waived")+$AG174*--OR($Q174="Accepted",$Q174="Waived")+$AH174*--OR($S174="Accepted",$S174="Waived"))</f>
        <v/>
      </c>
      <c r="W174" s="19">
        <f>IF($A174="","",IFERROR(IF($U174=0,0,$V174/$U174),0))</f>
        <v/>
      </c>
      <c r="X174" s="11">
        <f>IF($A174="","",$U174-$V174)</f>
        <v/>
      </c>
      <c r="Y174" s="20">
        <f>IF(OR($A174="",$F174=""),"",$F174-Dashboard!$B$2)</f>
        <v/>
      </c>
      <c r="Z174" s="21">
        <f>IF($A174="","",IF(OR($H174="Declined",$H174="Withdrawn"),"Closed",IF(OR($C174="",COUNTIF(Lists!$A$5:$A$8,$C174)=0),"Configuration issue",IF($F174="","Add target start date",IF(OR(AND($AC174=1,$I174="Needs Revision"),AND($AD174=1,$K174="Needs Revision"),AND($AE174=1,$M174="Needs Revision"),AND($AF174=1,$O174="Needs Revision"),AND($AG174=1,$Q174="Needs Revision"),AND($AH174=1,$S174="Needs Revision")),"Needs revision",IF($W174=1,"Complete",IF($Y174&lt;0,"Past due: documents outstanding",IF($Y174&lt;=14,"Urgent: due within 14 days","Documents outstanding"))))))))</f>
        <v/>
      </c>
      <c r="AA174" s="34" t="n"/>
      <c r="AB174" s="22" t="n"/>
      <c r="AC174" s="11">
        <f>IF($A174="","",IFERROR(INDEX(Lists!$B$5:$B$8,MATCH($C174,Lists!$A$5:$A$8,0)),0))</f>
        <v/>
      </c>
      <c r="AD174" s="11">
        <f>IF($A174="","",IFERROR(INDEX(Lists!$C$5:$C$8,MATCH($C174,Lists!$A$5:$A$8,0)),0))</f>
        <v/>
      </c>
      <c r="AE174" s="11">
        <f>IF($A174="","",IFERROR(INDEX(Lists!$D$5:$D$8,MATCH($C174,Lists!$A$5:$A$8,0)),0))</f>
        <v/>
      </c>
      <c r="AF174" s="11">
        <f>IF($A174="","",IFERROR(INDEX(Lists!$E$5:$E$8,MATCH($C174,Lists!$A$5:$A$8,0)),0))</f>
        <v/>
      </c>
      <c r="AG174" s="11">
        <f>IF($A174="","",IFERROR(INDEX(Lists!$F$5:$F$8,MATCH($C174,Lists!$A$5:$A$8,0)),0))</f>
        <v/>
      </c>
      <c r="AH174" s="11">
        <f>IF($A174="","",IFERROR(INDEX(Lists!$G$5:$G$8,MATCH($C174,Lists!$A$5:$A$8,0)),0))</f>
        <v/>
      </c>
    </row>
    <row r="175">
      <c r="A175" s="17" t="n"/>
      <c r="B175" s="17" t="n"/>
      <c r="C175" s="17" t="n"/>
      <c r="D175" s="17" t="n"/>
      <c r="E175" s="34" t="n"/>
      <c r="F175" s="34" t="n"/>
      <c r="G175" s="17" t="n"/>
      <c r="H175" s="17" t="n"/>
      <c r="I175" s="17" t="n"/>
      <c r="J175" s="34" t="n"/>
      <c r="K175" s="17" t="n"/>
      <c r="L175" s="34" t="n"/>
      <c r="M175" s="17" t="n"/>
      <c r="N175" s="34" t="n"/>
      <c r="O175" s="17" t="n"/>
      <c r="P175" s="34" t="n"/>
      <c r="Q175" s="17" t="n"/>
      <c r="R175" s="34" t="n"/>
      <c r="S175" s="17" t="n"/>
      <c r="T175" s="34" t="n"/>
      <c r="U175" s="11">
        <f>IF($A175="","",SUM($AC175:$AH175))</f>
        <v/>
      </c>
      <c r="V175" s="11">
        <f>IF($A175="","",$AC175*--OR($I175="Accepted",$I175="Waived")+$AD175*--OR($K175="Accepted",$K175="Waived")+$AE175*--OR($M175="Accepted",$M175="Waived")+$AF175*--OR($O175="Accepted",$O175="Waived")+$AG175*--OR($Q175="Accepted",$Q175="Waived")+$AH175*--OR($S175="Accepted",$S175="Waived"))</f>
        <v/>
      </c>
      <c r="W175" s="19">
        <f>IF($A175="","",IFERROR(IF($U175=0,0,$V175/$U175),0))</f>
        <v/>
      </c>
      <c r="X175" s="11">
        <f>IF($A175="","",$U175-$V175)</f>
        <v/>
      </c>
      <c r="Y175" s="20">
        <f>IF(OR($A175="",$F175=""),"",$F175-Dashboard!$B$2)</f>
        <v/>
      </c>
      <c r="Z175" s="21">
        <f>IF($A175="","",IF(OR($H175="Declined",$H175="Withdrawn"),"Closed",IF(OR($C175="",COUNTIF(Lists!$A$5:$A$8,$C175)=0),"Configuration issue",IF($F175="","Add target start date",IF(OR(AND($AC175=1,$I175="Needs Revision"),AND($AD175=1,$K175="Needs Revision"),AND($AE175=1,$M175="Needs Revision"),AND($AF175=1,$O175="Needs Revision"),AND($AG175=1,$Q175="Needs Revision"),AND($AH175=1,$S175="Needs Revision")),"Needs revision",IF($W175=1,"Complete",IF($Y175&lt;0,"Past due: documents outstanding",IF($Y175&lt;=14,"Urgent: due within 14 days","Documents outstanding"))))))))</f>
        <v/>
      </c>
      <c r="AA175" s="34" t="n"/>
      <c r="AB175" s="22" t="n"/>
      <c r="AC175" s="11">
        <f>IF($A175="","",IFERROR(INDEX(Lists!$B$5:$B$8,MATCH($C175,Lists!$A$5:$A$8,0)),0))</f>
        <v/>
      </c>
      <c r="AD175" s="11">
        <f>IF($A175="","",IFERROR(INDEX(Lists!$C$5:$C$8,MATCH($C175,Lists!$A$5:$A$8,0)),0))</f>
        <v/>
      </c>
      <c r="AE175" s="11">
        <f>IF($A175="","",IFERROR(INDEX(Lists!$D$5:$D$8,MATCH($C175,Lists!$A$5:$A$8,0)),0))</f>
        <v/>
      </c>
      <c r="AF175" s="11">
        <f>IF($A175="","",IFERROR(INDEX(Lists!$E$5:$E$8,MATCH($C175,Lists!$A$5:$A$8,0)),0))</f>
        <v/>
      </c>
      <c r="AG175" s="11">
        <f>IF($A175="","",IFERROR(INDEX(Lists!$F$5:$F$8,MATCH($C175,Lists!$A$5:$A$8,0)),0))</f>
        <v/>
      </c>
      <c r="AH175" s="11">
        <f>IF($A175="","",IFERROR(INDEX(Lists!$G$5:$G$8,MATCH($C175,Lists!$A$5:$A$8,0)),0))</f>
        <v/>
      </c>
    </row>
    <row r="176">
      <c r="A176" s="17" t="n"/>
      <c r="B176" s="17" t="n"/>
      <c r="C176" s="17" t="n"/>
      <c r="D176" s="17" t="n"/>
      <c r="E176" s="34" t="n"/>
      <c r="F176" s="34" t="n"/>
      <c r="G176" s="17" t="n"/>
      <c r="H176" s="17" t="n"/>
      <c r="I176" s="17" t="n"/>
      <c r="J176" s="34" t="n"/>
      <c r="K176" s="17" t="n"/>
      <c r="L176" s="34" t="n"/>
      <c r="M176" s="17" t="n"/>
      <c r="N176" s="34" t="n"/>
      <c r="O176" s="17" t="n"/>
      <c r="P176" s="34" t="n"/>
      <c r="Q176" s="17" t="n"/>
      <c r="R176" s="34" t="n"/>
      <c r="S176" s="17" t="n"/>
      <c r="T176" s="34" t="n"/>
      <c r="U176" s="11">
        <f>IF($A176="","",SUM($AC176:$AH176))</f>
        <v/>
      </c>
      <c r="V176" s="11">
        <f>IF($A176="","",$AC176*--OR($I176="Accepted",$I176="Waived")+$AD176*--OR($K176="Accepted",$K176="Waived")+$AE176*--OR($M176="Accepted",$M176="Waived")+$AF176*--OR($O176="Accepted",$O176="Waived")+$AG176*--OR($Q176="Accepted",$Q176="Waived")+$AH176*--OR($S176="Accepted",$S176="Waived"))</f>
        <v/>
      </c>
      <c r="W176" s="19">
        <f>IF($A176="","",IFERROR(IF($U176=0,0,$V176/$U176),0))</f>
        <v/>
      </c>
      <c r="X176" s="11">
        <f>IF($A176="","",$U176-$V176)</f>
        <v/>
      </c>
      <c r="Y176" s="20">
        <f>IF(OR($A176="",$F176=""),"",$F176-Dashboard!$B$2)</f>
        <v/>
      </c>
      <c r="Z176" s="21">
        <f>IF($A176="","",IF(OR($H176="Declined",$H176="Withdrawn"),"Closed",IF(OR($C176="",COUNTIF(Lists!$A$5:$A$8,$C176)=0),"Configuration issue",IF($F176="","Add target start date",IF(OR(AND($AC176=1,$I176="Needs Revision"),AND($AD176=1,$K176="Needs Revision"),AND($AE176=1,$M176="Needs Revision"),AND($AF176=1,$O176="Needs Revision"),AND($AG176=1,$Q176="Needs Revision"),AND($AH176=1,$S176="Needs Revision")),"Needs revision",IF($W176=1,"Complete",IF($Y176&lt;0,"Past due: documents outstanding",IF($Y176&lt;=14,"Urgent: due within 14 days","Documents outstanding"))))))))</f>
        <v/>
      </c>
      <c r="AA176" s="34" t="n"/>
      <c r="AB176" s="22" t="n"/>
      <c r="AC176" s="11">
        <f>IF($A176="","",IFERROR(INDEX(Lists!$B$5:$B$8,MATCH($C176,Lists!$A$5:$A$8,0)),0))</f>
        <v/>
      </c>
      <c r="AD176" s="11">
        <f>IF($A176="","",IFERROR(INDEX(Lists!$C$5:$C$8,MATCH($C176,Lists!$A$5:$A$8,0)),0))</f>
        <v/>
      </c>
      <c r="AE176" s="11">
        <f>IF($A176="","",IFERROR(INDEX(Lists!$D$5:$D$8,MATCH($C176,Lists!$A$5:$A$8,0)),0))</f>
        <v/>
      </c>
      <c r="AF176" s="11">
        <f>IF($A176="","",IFERROR(INDEX(Lists!$E$5:$E$8,MATCH($C176,Lists!$A$5:$A$8,0)),0))</f>
        <v/>
      </c>
      <c r="AG176" s="11">
        <f>IF($A176="","",IFERROR(INDEX(Lists!$F$5:$F$8,MATCH($C176,Lists!$A$5:$A$8,0)),0))</f>
        <v/>
      </c>
      <c r="AH176" s="11">
        <f>IF($A176="","",IFERROR(INDEX(Lists!$G$5:$G$8,MATCH($C176,Lists!$A$5:$A$8,0)),0))</f>
        <v/>
      </c>
    </row>
    <row r="177">
      <c r="A177" s="17" t="n"/>
      <c r="B177" s="17" t="n"/>
      <c r="C177" s="17" t="n"/>
      <c r="D177" s="17" t="n"/>
      <c r="E177" s="34" t="n"/>
      <c r="F177" s="34" t="n"/>
      <c r="G177" s="17" t="n"/>
      <c r="H177" s="17" t="n"/>
      <c r="I177" s="17" t="n"/>
      <c r="J177" s="34" t="n"/>
      <c r="K177" s="17" t="n"/>
      <c r="L177" s="34" t="n"/>
      <c r="M177" s="17" t="n"/>
      <c r="N177" s="34" t="n"/>
      <c r="O177" s="17" t="n"/>
      <c r="P177" s="34" t="n"/>
      <c r="Q177" s="17" t="n"/>
      <c r="R177" s="34" t="n"/>
      <c r="S177" s="17" t="n"/>
      <c r="T177" s="34" t="n"/>
      <c r="U177" s="11">
        <f>IF($A177="","",SUM($AC177:$AH177))</f>
        <v/>
      </c>
      <c r="V177" s="11">
        <f>IF($A177="","",$AC177*--OR($I177="Accepted",$I177="Waived")+$AD177*--OR($K177="Accepted",$K177="Waived")+$AE177*--OR($M177="Accepted",$M177="Waived")+$AF177*--OR($O177="Accepted",$O177="Waived")+$AG177*--OR($Q177="Accepted",$Q177="Waived")+$AH177*--OR($S177="Accepted",$S177="Waived"))</f>
        <v/>
      </c>
      <c r="W177" s="19">
        <f>IF($A177="","",IFERROR(IF($U177=0,0,$V177/$U177),0))</f>
        <v/>
      </c>
      <c r="X177" s="11">
        <f>IF($A177="","",$U177-$V177)</f>
        <v/>
      </c>
      <c r="Y177" s="20">
        <f>IF(OR($A177="",$F177=""),"",$F177-Dashboard!$B$2)</f>
        <v/>
      </c>
      <c r="Z177" s="21">
        <f>IF($A177="","",IF(OR($H177="Declined",$H177="Withdrawn"),"Closed",IF(OR($C177="",COUNTIF(Lists!$A$5:$A$8,$C177)=0),"Configuration issue",IF($F177="","Add target start date",IF(OR(AND($AC177=1,$I177="Needs Revision"),AND($AD177=1,$K177="Needs Revision"),AND($AE177=1,$M177="Needs Revision"),AND($AF177=1,$O177="Needs Revision"),AND($AG177=1,$Q177="Needs Revision"),AND($AH177=1,$S177="Needs Revision")),"Needs revision",IF($W177=1,"Complete",IF($Y177&lt;0,"Past due: documents outstanding",IF($Y177&lt;=14,"Urgent: due within 14 days","Documents outstanding"))))))))</f>
        <v/>
      </c>
      <c r="AA177" s="34" t="n"/>
      <c r="AB177" s="22" t="n"/>
      <c r="AC177" s="11">
        <f>IF($A177="","",IFERROR(INDEX(Lists!$B$5:$B$8,MATCH($C177,Lists!$A$5:$A$8,0)),0))</f>
        <v/>
      </c>
      <c r="AD177" s="11">
        <f>IF($A177="","",IFERROR(INDEX(Lists!$C$5:$C$8,MATCH($C177,Lists!$A$5:$A$8,0)),0))</f>
        <v/>
      </c>
      <c r="AE177" s="11">
        <f>IF($A177="","",IFERROR(INDEX(Lists!$D$5:$D$8,MATCH($C177,Lists!$A$5:$A$8,0)),0))</f>
        <v/>
      </c>
      <c r="AF177" s="11">
        <f>IF($A177="","",IFERROR(INDEX(Lists!$E$5:$E$8,MATCH($C177,Lists!$A$5:$A$8,0)),0))</f>
        <v/>
      </c>
      <c r="AG177" s="11">
        <f>IF($A177="","",IFERROR(INDEX(Lists!$F$5:$F$8,MATCH($C177,Lists!$A$5:$A$8,0)),0))</f>
        <v/>
      </c>
      <c r="AH177" s="11">
        <f>IF($A177="","",IFERROR(INDEX(Lists!$G$5:$G$8,MATCH($C177,Lists!$A$5:$A$8,0)),0))</f>
        <v/>
      </c>
    </row>
    <row r="178">
      <c r="A178" s="17" t="n"/>
      <c r="B178" s="17" t="n"/>
      <c r="C178" s="17" t="n"/>
      <c r="D178" s="17" t="n"/>
      <c r="E178" s="34" t="n"/>
      <c r="F178" s="34" t="n"/>
      <c r="G178" s="17" t="n"/>
      <c r="H178" s="17" t="n"/>
      <c r="I178" s="17" t="n"/>
      <c r="J178" s="34" t="n"/>
      <c r="K178" s="17" t="n"/>
      <c r="L178" s="34" t="n"/>
      <c r="M178" s="17" t="n"/>
      <c r="N178" s="34" t="n"/>
      <c r="O178" s="17" t="n"/>
      <c r="P178" s="34" t="n"/>
      <c r="Q178" s="17" t="n"/>
      <c r="R178" s="34" t="n"/>
      <c r="S178" s="17" t="n"/>
      <c r="T178" s="34" t="n"/>
      <c r="U178" s="11">
        <f>IF($A178="","",SUM($AC178:$AH178))</f>
        <v/>
      </c>
      <c r="V178" s="11">
        <f>IF($A178="","",$AC178*--OR($I178="Accepted",$I178="Waived")+$AD178*--OR($K178="Accepted",$K178="Waived")+$AE178*--OR($M178="Accepted",$M178="Waived")+$AF178*--OR($O178="Accepted",$O178="Waived")+$AG178*--OR($Q178="Accepted",$Q178="Waived")+$AH178*--OR($S178="Accepted",$S178="Waived"))</f>
        <v/>
      </c>
      <c r="W178" s="19">
        <f>IF($A178="","",IFERROR(IF($U178=0,0,$V178/$U178),0))</f>
        <v/>
      </c>
      <c r="X178" s="11">
        <f>IF($A178="","",$U178-$V178)</f>
        <v/>
      </c>
      <c r="Y178" s="20">
        <f>IF(OR($A178="",$F178=""),"",$F178-Dashboard!$B$2)</f>
        <v/>
      </c>
      <c r="Z178" s="21">
        <f>IF($A178="","",IF(OR($H178="Declined",$H178="Withdrawn"),"Closed",IF(OR($C178="",COUNTIF(Lists!$A$5:$A$8,$C178)=0),"Configuration issue",IF($F178="","Add target start date",IF(OR(AND($AC178=1,$I178="Needs Revision"),AND($AD178=1,$K178="Needs Revision"),AND($AE178=1,$M178="Needs Revision"),AND($AF178=1,$O178="Needs Revision"),AND($AG178=1,$Q178="Needs Revision"),AND($AH178=1,$S178="Needs Revision")),"Needs revision",IF($W178=1,"Complete",IF($Y178&lt;0,"Past due: documents outstanding",IF($Y178&lt;=14,"Urgent: due within 14 days","Documents outstanding"))))))))</f>
        <v/>
      </c>
      <c r="AA178" s="34" t="n"/>
      <c r="AB178" s="22" t="n"/>
      <c r="AC178" s="11">
        <f>IF($A178="","",IFERROR(INDEX(Lists!$B$5:$B$8,MATCH($C178,Lists!$A$5:$A$8,0)),0))</f>
        <v/>
      </c>
      <c r="AD178" s="11">
        <f>IF($A178="","",IFERROR(INDEX(Lists!$C$5:$C$8,MATCH($C178,Lists!$A$5:$A$8,0)),0))</f>
        <v/>
      </c>
      <c r="AE178" s="11">
        <f>IF($A178="","",IFERROR(INDEX(Lists!$D$5:$D$8,MATCH($C178,Lists!$A$5:$A$8,0)),0))</f>
        <v/>
      </c>
      <c r="AF178" s="11">
        <f>IF($A178="","",IFERROR(INDEX(Lists!$E$5:$E$8,MATCH($C178,Lists!$A$5:$A$8,0)),0))</f>
        <v/>
      </c>
      <c r="AG178" s="11">
        <f>IF($A178="","",IFERROR(INDEX(Lists!$F$5:$F$8,MATCH($C178,Lists!$A$5:$A$8,0)),0))</f>
        <v/>
      </c>
      <c r="AH178" s="11">
        <f>IF($A178="","",IFERROR(INDEX(Lists!$G$5:$G$8,MATCH($C178,Lists!$A$5:$A$8,0)),0))</f>
        <v/>
      </c>
    </row>
    <row r="179">
      <c r="A179" s="17" t="n"/>
      <c r="B179" s="17" t="n"/>
      <c r="C179" s="17" t="n"/>
      <c r="D179" s="17" t="n"/>
      <c r="E179" s="34" t="n"/>
      <c r="F179" s="34" t="n"/>
      <c r="G179" s="17" t="n"/>
      <c r="H179" s="17" t="n"/>
      <c r="I179" s="17" t="n"/>
      <c r="J179" s="34" t="n"/>
      <c r="K179" s="17" t="n"/>
      <c r="L179" s="34" t="n"/>
      <c r="M179" s="17" t="n"/>
      <c r="N179" s="34" t="n"/>
      <c r="O179" s="17" t="n"/>
      <c r="P179" s="34" t="n"/>
      <c r="Q179" s="17" t="n"/>
      <c r="R179" s="34" t="n"/>
      <c r="S179" s="17" t="n"/>
      <c r="T179" s="34" t="n"/>
      <c r="U179" s="11">
        <f>IF($A179="","",SUM($AC179:$AH179))</f>
        <v/>
      </c>
      <c r="V179" s="11">
        <f>IF($A179="","",$AC179*--OR($I179="Accepted",$I179="Waived")+$AD179*--OR($K179="Accepted",$K179="Waived")+$AE179*--OR($M179="Accepted",$M179="Waived")+$AF179*--OR($O179="Accepted",$O179="Waived")+$AG179*--OR($Q179="Accepted",$Q179="Waived")+$AH179*--OR($S179="Accepted",$S179="Waived"))</f>
        <v/>
      </c>
      <c r="W179" s="19">
        <f>IF($A179="","",IFERROR(IF($U179=0,0,$V179/$U179),0))</f>
        <v/>
      </c>
      <c r="X179" s="11">
        <f>IF($A179="","",$U179-$V179)</f>
        <v/>
      </c>
      <c r="Y179" s="20">
        <f>IF(OR($A179="",$F179=""),"",$F179-Dashboard!$B$2)</f>
        <v/>
      </c>
      <c r="Z179" s="21">
        <f>IF($A179="","",IF(OR($H179="Declined",$H179="Withdrawn"),"Closed",IF(OR($C179="",COUNTIF(Lists!$A$5:$A$8,$C179)=0),"Configuration issue",IF($F179="","Add target start date",IF(OR(AND($AC179=1,$I179="Needs Revision"),AND($AD179=1,$K179="Needs Revision"),AND($AE179=1,$M179="Needs Revision"),AND($AF179=1,$O179="Needs Revision"),AND($AG179=1,$Q179="Needs Revision"),AND($AH179=1,$S179="Needs Revision")),"Needs revision",IF($W179=1,"Complete",IF($Y179&lt;0,"Past due: documents outstanding",IF($Y179&lt;=14,"Urgent: due within 14 days","Documents outstanding"))))))))</f>
        <v/>
      </c>
      <c r="AA179" s="34" t="n"/>
      <c r="AB179" s="22" t="n"/>
      <c r="AC179" s="11">
        <f>IF($A179="","",IFERROR(INDEX(Lists!$B$5:$B$8,MATCH($C179,Lists!$A$5:$A$8,0)),0))</f>
        <v/>
      </c>
      <c r="AD179" s="11">
        <f>IF($A179="","",IFERROR(INDEX(Lists!$C$5:$C$8,MATCH($C179,Lists!$A$5:$A$8,0)),0))</f>
        <v/>
      </c>
      <c r="AE179" s="11">
        <f>IF($A179="","",IFERROR(INDEX(Lists!$D$5:$D$8,MATCH($C179,Lists!$A$5:$A$8,0)),0))</f>
        <v/>
      </c>
      <c r="AF179" s="11">
        <f>IF($A179="","",IFERROR(INDEX(Lists!$E$5:$E$8,MATCH($C179,Lists!$A$5:$A$8,0)),0))</f>
        <v/>
      </c>
      <c r="AG179" s="11">
        <f>IF($A179="","",IFERROR(INDEX(Lists!$F$5:$F$8,MATCH($C179,Lists!$A$5:$A$8,0)),0))</f>
        <v/>
      </c>
      <c r="AH179" s="11">
        <f>IF($A179="","",IFERROR(INDEX(Lists!$G$5:$G$8,MATCH($C179,Lists!$A$5:$A$8,0)),0))</f>
        <v/>
      </c>
    </row>
    <row r="180">
      <c r="A180" s="17" t="n"/>
      <c r="B180" s="17" t="n"/>
      <c r="C180" s="17" t="n"/>
      <c r="D180" s="17" t="n"/>
      <c r="E180" s="34" t="n"/>
      <c r="F180" s="34" t="n"/>
      <c r="G180" s="17" t="n"/>
      <c r="H180" s="17" t="n"/>
      <c r="I180" s="17" t="n"/>
      <c r="J180" s="34" t="n"/>
      <c r="K180" s="17" t="n"/>
      <c r="L180" s="34" t="n"/>
      <c r="M180" s="17" t="n"/>
      <c r="N180" s="34" t="n"/>
      <c r="O180" s="17" t="n"/>
      <c r="P180" s="34" t="n"/>
      <c r="Q180" s="17" t="n"/>
      <c r="R180" s="34" t="n"/>
      <c r="S180" s="17" t="n"/>
      <c r="T180" s="34" t="n"/>
      <c r="U180" s="11">
        <f>IF($A180="","",SUM($AC180:$AH180))</f>
        <v/>
      </c>
      <c r="V180" s="11">
        <f>IF($A180="","",$AC180*--OR($I180="Accepted",$I180="Waived")+$AD180*--OR($K180="Accepted",$K180="Waived")+$AE180*--OR($M180="Accepted",$M180="Waived")+$AF180*--OR($O180="Accepted",$O180="Waived")+$AG180*--OR($Q180="Accepted",$Q180="Waived")+$AH180*--OR($S180="Accepted",$S180="Waived"))</f>
        <v/>
      </c>
      <c r="W180" s="19">
        <f>IF($A180="","",IFERROR(IF($U180=0,0,$V180/$U180),0))</f>
        <v/>
      </c>
      <c r="X180" s="11">
        <f>IF($A180="","",$U180-$V180)</f>
        <v/>
      </c>
      <c r="Y180" s="20">
        <f>IF(OR($A180="",$F180=""),"",$F180-Dashboard!$B$2)</f>
        <v/>
      </c>
      <c r="Z180" s="21">
        <f>IF($A180="","",IF(OR($H180="Declined",$H180="Withdrawn"),"Closed",IF(OR($C180="",COUNTIF(Lists!$A$5:$A$8,$C180)=0),"Configuration issue",IF($F180="","Add target start date",IF(OR(AND($AC180=1,$I180="Needs Revision"),AND($AD180=1,$K180="Needs Revision"),AND($AE180=1,$M180="Needs Revision"),AND($AF180=1,$O180="Needs Revision"),AND($AG180=1,$Q180="Needs Revision"),AND($AH180=1,$S180="Needs Revision")),"Needs revision",IF($W180=1,"Complete",IF($Y180&lt;0,"Past due: documents outstanding",IF($Y180&lt;=14,"Urgent: due within 14 days","Documents outstanding"))))))))</f>
        <v/>
      </c>
      <c r="AA180" s="34" t="n"/>
      <c r="AB180" s="22" t="n"/>
      <c r="AC180" s="11">
        <f>IF($A180="","",IFERROR(INDEX(Lists!$B$5:$B$8,MATCH($C180,Lists!$A$5:$A$8,0)),0))</f>
        <v/>
      </c>
      <c r="AD180" s="11">
        <f>IF($A180="","",IFERROR(INDEX(Lists!$C$5:$C$8,MATCH($C180,Lists!$A$5:$A$8,0)),0))</f>
        <v/>
      </c>
      <c r="AE180" s="11">
        <f>IF($A180="","",IFERROR(INDEX(Lists!$D$5:$D$8,MATCH($C180,Lists!$A$5:$A$8,0)),0))</f>
        <v/>
      </c>
      <c r="AF180" s="11">
        <f>IF($A180="","",IFERROR(INDEX(Lists!$E$5:$E$8,MATCH($C180,Lists!$A$5:$A$8,0)),0))</f>
        <v/>
      </c>
      <c r="AG180" s="11">
        <f>IF($A180="","",IFERROR(INDEX(Lists!$F$5:$F$8,MATCH($C180,Lists!$A$5:$A$8,0)),0))</f>
        <v/>
      </c>
      <c r="AH180" s="11">
        <f>IF($A180="","",IFERROR(INDEX(Lists!$G$5:$G$8,MATCH($C180,Lists!$A$5:$A$8,0)),0))</f>
        <v/>
      </c>
    </row>
    <row r="181">
      <c r="A181" s="17" t="n"/>
      <c r="B181" s="17" t="n"/>
      <c r="C181" s="17" t="n"/>
      <c r="D181" s="17" t="n"/>
      <c r="E181" s="34" t="n"/>
      <c r="F181" s="34" t="n"/>
      <c r="G181" s="17" t="n"/>
      <c r="H181" s="17" t="n"/>
      <c r="I181" s="17" t="n"/>
      <c r="J181" s="34" t="n"/>
      <c r="K181" s="17" t="n"/>
      <c r="L181" s="34" t="n"/>
      <c r="M181" s="17" t="n"/>
      <c r="N181" s="34" t="n"/>
      <c r="O181" s="17" t="n"/>
      <c r="P181" s="34" t="n"/>
      <c r="Q181" s="17" t="n"/>
      <c r="R181" s="34" t="n"/>
      <c r="S181" s="17" t="n"/>
      <c r="T181" s="34" t="n"/>
      <c r="U181" s="11">
        <f>IF($A181="","",SUM($AC181:$AH181))</f>
        <v/>
      </c>
      <c r="V181" s="11">
        <f>IF($A181="","",$AC181*--OR($I181="Accepted",$I181="Waived")+$AD181*--OR($K181="Accepted",$K181="Waived")+$AE181*--OR($M181="Accepted",$M181="Waived")+$AF181*--OR($O181="Accepted",$O181="Waived")+$AG181*--OR($Q181="Accepted",$Q181="Waived")+$AH181*--OR($S181="Accepted",$S181="Waived"))</f>
        <v/>
      </c>
      <c r="W181" s="19">
        <f>IF($A181="","",IFERROR(IF($U181=0,0,$V181/$U181),0))</f>
        <v/>
      </c>
      <c r="X181" s="11">
        <f>IF($A181="","",$U181-$V181)</f>
        <v/>
      </c>
      <c r="Y181" s="20">
        <f>IF(OR($A181="",$F181=""),"",$F181-Dashboard!$B$2)</f>
        <v/>
      </c>
      <c r="Z181" s="21">
        <f>IF($A181="","",IF(OR($H181="Declined",$H181="Withdrawn"),"Closed",IF(OR($C181="",COUNTIF(Lists!$A$5:$A$8,$C181)=0),"Configuration issue",IF($F181="","Add target start date",IF(OR(AND($AC181=1,$I181="Needs Revision"),AND($AD181=1,$K181="Needs Revision"),AND($AE181=1,$M181="Needs Revision"),AND($AF181=1,$O181="Needs Revision"),AND($AG181=1,$Q181="Needs Revision"),AND($AH181=1,$S181="Needs Revision")),"Needs revision",IF($W181=1,"Complete",IF($Y181&lt;0,"Past due: documents outstanding",IF($Y181&lt;=14,"Urgent: due within 14 days","Documents outstanding"))))))))</f>
        <v/>
      </c>
      <c r="AA181" s="34" t="n"/>
      <c r="AB181" s="22" t="n"/>
      <c r="AC181" s="11">
        <f>IF($A181="","",IFERROR(INDEX(Lists!$B$5:$B$8,MATCH($C181,Lists!$A$5:$A$8,0)),0))</f>
        <v/>
      </c>
      <c r="AD181" s="11">
        <f>IF($A181="","",IFERROR(INDEX(Lists!$C$5:$C$8,MATCH($C181,Lists!$A$5:$A$8,0)),0))</f>
        <v/>
      </c>
      <c r="AE181" s="11">
        <f>IF($A181="","",IFERROR(INDEX(Lists!$D$5:$D$8,MATCH($C181,Lists!$A$5:$A$8,0)),0))</f>
        <v/>
      </c>
      <c r="AF181" s="11">
        <f>IF($A181="","",IFERROR(INDEX(Lists!$E$5:$E$8,MATCH($C181,Lists!$A$5:$A$8,0)),0))</f>
        <v/>
      </c>
      <c r="AG181" s="11">
        <f>IF($A181="","",IFERROR(INDEX(Lists!$F$5:$F$8,MATCH($C181,Lists!$A$5:$A$8,0)),0))</f>
        <v/>
      </c>
      <c r="AH181" s="11">
        <f>IF($A181="","",IFERROR(INDEX(Lists!$G$5:$G$8,MATCH($C181,Lists!$A$5:$A$8,0)),0))</f>
        <v/>
      </c>
    </row>
    <row r="182">
      <c r="A182" s="17" t="n"/>
      <c r="B182" s="17" t="n"/>
      <c r="C182" s="17" t="n"/>
      <c r="D182" s="17" t="n"/>
      <c r="E182" s="34" t="n"/>
      <c r="F182" s="34" t="n"/>
      <c r="G182" s="17" t="n"/>
      <c r="H182" s="17" t="n"/>
      <c r="I182" s="17" t="n"/>
      <c r="J182" s="34" t="n"/>
      <c r="K182" s="17" t="n"/>
      <c r="L182" s="34" t="n"/>
      <c r="M182" s="17" t="n"/>
      <c r="N182" s="34" t="n"/>
      <c r="O182" s="17" t="n"/>
      <c r="P182" s="34" t="n"/>
      <c r="Q182" s="17" t="n"/>
      <c r="R182" s="34" t="n"/>
      <c r="S182" s="17" t="n"/>
      <c r="T182" s="34" t="n"/>
      <c r="U182" s="11">
        <f>IF($A182="","",SUM($AC182:$AH182))</f>
        <v/>
      </c>
      <c r="V182" s="11">
        <f>IF($A182="","",$AC182*--OR($I182="Accepted",$I182="Waived")+$AD182*--OR($K182="Accepted",$K182="Waived")+$AE182*--OR($M182="Accepted",$M182="Waived")+$AF182*--OR($O182="Accepted",$O182="Waived")+$AG182*--OR($Q182="Accepted",$Q182="Waived")+$AH182*--OR($S182="Accepted",$S182="Waived"))</f>
        <v/>
      </c>
      <c r="W182" s="19">
        <f>IF($A182="","",IFERROR(IF($U182=0,0,$V182/$U182),0))</f>
        <v/>
      </c>
      <c r="X182" s="11">
        <f>IF($A182="","",$U182-$V182)</f>
        <v/>
      </c>
      <c r="Y182" s="20">
        <f>IF(OR($A182="",$F182=""),"",$F182-Dashboard!$B$2)</f>
        <v/>
      </c>
      <c r="Z182" s="21">
        <f>IF($A182="","",IF(OR($H182="Declined",$H182="Withdrawn"),"Closed",IF(OR($C182="",COUNTIF(Lists!$A$5:$A$8,$C182)=0),"Configuration issue",IF($F182="","Add target start date",IF(OR(AND($AC182=1,$I182="Needs Revision"),AND($AD182=1,$K182="Needs Revision"),AND($AE182=1,$M182="Needs Revision"),AND($AF182=1,$O182="Needs Revision"),AND($AG182=1,$Q182="Needs Revision"),AND($AH182=1,$S182="Needs Revision")),"Needs revision",IF($W182=1,"Complete",IF($Y182&lt;0,"Past due: documents outstanding",IF($Y182&lt;=14,"Urgent: due within 14 days","Documents outstanding"))))))))</f>
        <v/>
      </c>
      <c r="AA182" s="34" t="n"/>
      <c r="AB182" s="22" t="n"/>
      <c r="AC182" s="11">
        <f>IF($A182="","",IFERROR(INDEX(Lists!$B$5:$B$8,MATCH($C182,Lists!$A$5:$A$8,0)),0))</f>
        <v/>
      </c>
      <c r="AD182" s="11">
        <f>IF($A182="","",IFERROR(INDEX(Lists!$C$5:$C$8,MATCH($C182,Lists!$A$5:$A$8,0)),0))</f>
        <v/>
      </c>
      <c r="AE182" s="11">
        <f>IF($A182="","",IFERROR(INDEX(Lists!$D$5:$D$8,MATCH($C182,Lists!$A$5:$A$8,0)),0))</f>
        <v/>
      </c>
      <c r="AF182" s="11">
        <f>IF($A182="","",IFERROR(INDEX(Lists!$E$5:$E$8,MATCH($C182,Lists!$A$5:$A$8,0)),0))</f>
        <v/>
      </c>
      <c r="AG182" s="11">
        <f>IF($A182="","",IFERROR(INDEX(Lists!$F$5:$F$8,MATCH($C182,Lists!$A$5:$A$8,0)),0))</f>
        <v/>
      </c>
      <c r="AH182" s="11">
        <f>IF($A182="","",IFERROR(INDEX(Lists!$G$5:$G$8,MATCH($C182,Lists!$A$5:$A$8,0)),0))</f>
        <v/>
      </c>
    </row>
    <row r="183">
      <c r="A183" s="17" t="n"/>
      <c r="B183" s="17" t="n"/>
      <c r="C183" s="17" t="n"/>
      <c r="D183" s="17" t="n"/>
      <c r="E183" s="34" t="n"/>
      <c r="F183" s="34" t="n"/>
      <c r="G183" s="17" t="n"/>
      <c r="H183" s="17" t="n"/>
      <c r="I183" s="17" t="n"/>
      <c r="J183" s="34" t="n"/>
      <c r="K183" s="17" t="n"/>
      <c r="L183" s="34" t="n"/>
      <c r="M183" s="17" t="n"/>
      <c r="N183" s="34" t="n"/>
      <c r="O183" s="17" t="n"/>
      <c r="P183" s="34" t="n"/>
      <c r="Q183" s="17" t="n"/>
      <c r="R183" s="34" t="n"/>
      <c r="S183" s="17" t="n"/>
      <c r="T183" s="34" t="n"/>
      <c r="U183" s="11">
        <f>IF($A183="","",SUM($AC183:$AH183))</f>
        <v/>
      </c>
      <c r="V183" s="11">
        <f>IF($A183="","",$AC183*--OR($I183="Accepted",$I183="Waived")+$AD183*--OR($K183="Accepted",$K183="Waived")+$AE183*--OR($M183="Accepted",$M183="Waived")+$AF183*--OR($O183="Accepted",$O183="Waived")+$AG183*--OR($Q183="Accepted",$Q183="Waived")+$AH183*--OR($S183="Accepted",$S183="Waived"))</f>
        <v/>
      </c>
      <c r="W183" s="19">
        <f>IF($A183="","",IFERROR(IF($U183=0,0,$V183/$U183),0))</f>
        <v/>
      </c>
      <c r="X183" s="11">
        <f>IF($A183="","",$U183-$V183)</f>
        <v/>
      </c>
      <c r="Y183" s="20">
        <f>IF(OR($A183="",$F183=""),"",$F183-Dashboard!$B$2)</f>
        <v/>
      </c>
      <c r="Z183" s="21">
        <f>IF($A183="","",IF(OR($H183="Declined",$H183="Withdrawn"),"Closed",IF(OR($C183="",COUNTIF(Lists!$A$5:$A$8,$C183)=0),"Configuration issue",IF($F183="","Add target start date",IF(OR(AND($AC183=1,$I183="Needs Revision"),AND($AD183=1,$K183="Needs Revision"),AND($AE183=1,$M183="Needs Revision"),AND($AF183=1,$O183="Needs Revision"),AND($AG183=1,$Q183="Needs Revision"),AND($AH183=1,$S183="Needs Revision")),"Needs revision",IF($W183=1,"Complete",IF($Y183&lt;0,"Past due: documents outstanding",IF($Y183&lt;=14,"Urgent: due within 14 days","Documents outstanding"))))))))</f>
        <v/>
      </c>
      <c r="AA183" s="34" t="n"/>
      <c r="AB183" s="22" t="n"/>
      <c r="AC183" s="11">
        <f>IF($A183="","",IFERROR(INDEX(Lists!$B$5:$B$8,MATCH($C183,Lists!$A$5:$A$8,0)),0))</f>
        <v/>
      </c>
      <c r="AD183" s="11">
        <f>IF($A183="","",IFERROR(INDEX(Lists!$C$5:$C$8,MATCH($C183,Lists!$A$5:$A$8,0)),0))</f>
        <v/>
      </c>
      <c r="AE183" s="11">
        <f>IF($A183="","",IFERROR(INDEX(Lists!$D$5:$D$8,MATCH($C183,Lists!$A$5:$A$8,0)),0))</f>
        <v/>
      </c>
      <c r="AF183" s="11">
        <f>IF($A183="","",IFERROR(INDEX(Lists!$E$5:$E$8,MATCH($C183,Lists!$A$5:$A$8,0)),0))</f>
        <v/>
      </c>
      <c r="AG183" s="11">
        <f>IF($A183="","",IFERROR(INDEX(Lists!$F$5:$F$8,MATCH($C183,Lists!$A$5:$A$8,0)),0))</f>
        <v/>
      </c>
      <c r="AH183" s="11">
        <f>IF($A183="","",IFERROR(INDEX(Lists!$G$5:$G$8,MATCH($C183,Lists!$A$5:$A$8,0)),0))</f>
        <v/>
      </c>
    </row>
    <row r="184">
      <c r="A184" s="17" t="n"/>
      <c r="B184" s="17" t="n"/>
      <c r="C184" s="17" t="n"/>
      <c r="D184" s="17" t="n"/>
      <c r="E184" s="34" t="n"/>
      <c r="F184" s="34" t="n"/>
      <c r="G184" s="17" t="n"/>
      <c r="H184" s="17" t="n"/>
      <c r="I184" s="17" t="n"/>
      <c r="J184" s="34" t="n"/>
      <c r="K184" s="17" t="n"/>
      <c r="L184" s="34" t="n"/>
      <c r="M184" s="17" t="n"/>
      <c r="N184" s="34" t="n"/>
      <c r="O184" s="17" t="n"/>
      <c r="P184" s="34" t="n"/>
      <c r="Q184" s="17" t="n"/>
      <c r="R184" s="34" t="n"/>
      <c r="S184" s="17" t="n"/>
      <c r="T184" s="34" t="n"/>
      <c r="U184" s="11">
        <f>IF($A184="","",SUM($AC184:$AH184))</f>
        <v/>
      </c>
      <c r="V184" s="11">
        <f>IF($A184="","",$AC184*--OR($I184="Accepted",$I184="Waived")+$AD184*--OR($K184="Accepted",$K184="Waived")+$AE184*--OR($M184="Accepted",$M184="Waived")+$AF184*--OR($O184="Accepted",$O184="Waived")+$AG184*--OR($Q184="Accepted",$Q184="Waived")+$AH184*--OR($S184="Accepted",$S184="Waived"))</f>
        <v/>
      </c>
      <c r="W184" s="19">
        <f>IF($A184="","",IFERROR(IF($U184=0,0,$V184/$U184),0))</f>
        <v/>
      </c>
      <c r="X184" s="11">
        <f>IF($A184="","",$U184-$V184)</f>
        <v/>
      </c>
      <c r="Y184" s="20">
        <f>IF(OR($A184="",$F184=""),"",$F184-Dashboard!$B$2)</f>
        <v/>
      </c>
      <c r="Z184" s="21">
        <f>IF($A184="","",IF(OR($H184="Declined",$H184="Withdrawn"),"Closed",IF(OR($C184="",COUNTIF(Lists!$A$5:$A$8,$C184)=0),"Configuration issue",IF($F184="","Add target start date",IF(OR(AND($AC184=1,$I184="Needs Revision"),AND($AD184=1,$K184="Needs Revision"),AND($AE184=1,$M184="Needs Revision"),AND($AF184=1,$O184="Needs Revision"),AND($AG184=1,$Q184="Needs Revision"),AND($AH184=1,$S184="Needs Revision")),"Needs revision",IF($W184=1,"Complete",IF($Y184&lt;0,"Past due: documents outstanding",IF($Y184&lt;=14,"Urgent: due within 14 days","Documents outstanding"))))))))</f>
        <v/>
      </c>
      <c r="AA184" s="34" t="n"/>
      <c r="AB184" s="22" t="n"/>
      <c r="AC184" s="11">
        <f>IF($A184="","",IFERROR(INDEX(Lists!$B$5:$B$8,MATCH($C184,Lists!$A$5:$A$8,0)),0))</f>
        <v/>
      </c>
      <c r="AD184" s="11">
        <f>IF($A184="","",IFERROR(INDEX(Lists!$C$5:$C$8,MATCH($C184,Lists!$A$5:$A$8,0)),0))</f>
        <v/>
      </c>
      <c r="AE184" s="11">
        <f>IF($A184="","",IFERROR(INDEX(Lists!$D$5:$D$8,MATCH($C184,Lists!$A$5:$A$8,0)),0))</f>
        <v/>
      </c>
      <c r="AF184" s="11">
        <f>IF($A184="","",IFERROR(INDEX(Lists!$E$5:$E$8,MATCH($C184,Lists!$A$5:$A$8,0)),0))</f>
        <v/>
      </c>
      <c r="AG184" s="11">
        <f>IF($A184="","",IFERROR(INDEX(Lists!$F$5:$F$8,MATCH($C184,Lists!$A$5:$A$8,0)),0))</f>
        <v/>
      </c>
      <c r="AH184" s="11">
        <f>IF($A184="","",IFERROR(INDEX(Lists!$G$5:$G$8,MATCH($C184,Lists!$A$5:$A$8,0)),0))</f>
        <v/>
      </c>
    </row>
    <row r="185">
      <c r="A185" s="17" t="n"/>
      <c r="B185" s="17" t="n"/>
      <c r="C185" s="17" t="n"/>
      <c r="D185" s="17" t="n"/>
      <c r="E185" s="34" t="n"/>
      <c r="F185" s="34" t="n"/>
      <c r="G185" s="17" t="n"/>
      <c r="H185" s="17" t="n"/>
      <c r="I185" s="17" t="n"/>
      <c r="J185" s="34" t="n"/>
      <c r="K185" s="17" t="n"/>
      <c r="L185" s="34" t="n"/>
      <c r="M185" s="17" t="n"/>
      <c r="N185" s="34" t="n"/>
      <c r="O185" s="17" t="n"/>
      <c r="P185" s="34" t="n"/>
      <c r="Q185" s="17" t="n"/>
      <c r="R185" s="34" t="n"/>
      <c r="S185" s="17" t="n"/>
      <c r="T185" s="34" t="n"/>
      <c r="U185" s="11">
        <f>IF($A185="","",SUM($AC185:$AH185))</f>
        <v/>
      </c>
      <c r="V185" s="11">
        <f>IF($A185="","",$AC185*--OR($I185="Accepted",$I185="Waived")+$AD185*--OR($K185="Accepted",$K185="Waived")+$AE185*--OR($M185="Accepted",$M185="Waived")+$AF185*--OR($O185="Accepted",$O185="Waived")+$AG185*--OR($Q185="Accepted",$Q185="Waived")+$AH185*--OR($S185="Accepted",$S185="Waived"))</f>
        <v/>
      </c>
      <c r="W185" s="19">
        <f>IF($A185="","",IFERROR(IF($U185=0,0,$V185/$U185),0))</f>
        <v/>
      </c>
      <c r="X185" s="11">
        <f>IF($A185="","",$U185-$V185)</f>
        <v/>
      </c>
      <c r="Y185" s="20">
        <f>IF(OR($A185="",$F185=""),"",$F185-Dashboard!$B$2)</f>
        <v/>
      </c>
      <c r="Z185" s="21">
        <f>IF($A185="","",IF(OR($H185="Declined",$H185="Withdrawn"),"Closed",IF(OR($C185="",COUNTIF(Lists!$A$5:$A$8,$C185)=0),"Configuration issue",IF($F185="","Add target start date",IF(OR(AND($AC185=1,$I185="Needs Revision"),AND($AD185=1,$K185="Needs Revision"),AND($AE185=1,$M185="Needs Revision"),AND($AF185=1,$O185="Needs Revision"),AND($AG185=1,$Q185="Needs Revision"),AND($AH185=1,$S185="Needs Revision")),"Needs revision",IF($W185=1,"Complete",IF($Y185&lt;0,"Past due: documents outstanding",IF($Y185&lt;=14,"Urgent: due within 14 days","Documents outstanding"))))))))</f>
        <v/>
      </c>
      <c r="AA185" s="34" t="n"/>
      <c r="AB185" s="22" t="n"/>
      <c r="AC185" s="11">
        <f>IF($A185="","",IFERROR(INDEX(Lists!$B$5:$B$8,MATCH($C185,Lists!$A$5:$A$8,0)),0))</f>
        <v/>
      </c>
      <c r="AD185" s="11">
        <f>IF($A185="","",IFERROR(INDEX(Lists!$C$5:$C$8,MATCH($C185,Lists!$A$5:$A$8,0)),0))</f>
        <v/>
      </c>
      <c r="AE185" s="11">
        <f>IF($A185="","",IFERROR(INDEX(Lists!$D$5:$D$8,MATCH($C185,Lists!$A$5:$A$8,0)),0))</f>
        <v/>
      </c>
      <c r="AF185" s="11">
        <f>IF($A185="","",IFERROR(INDEX(Lists!$E$5:$E$8,MATCH($C185,Lists!$A$5:$A$8,0)),0))</f>
        <v/>
      </c>
      <c r="AG185" s="11">
        <f>IF($A185="","",IFERROR(INDEX(Lists!$F$5:$F$8,MATCH($C185,Lists!$A$5:$A$8,0)),0))</f>
        <v/>
      </c>
      <c r="AH185" s="11">
        <f>IF($A185="","",IFERROR(INDEX(Lists!$G$5:$G$8,MATCH($C185,Lists!$A$5:$A$8,0)),0))</f>
        <v/>
      </c>
    </row>
    <row r="186">
      <c r="A186" s="17" t="n"/>
      <c r="B186" s="17" t="n"/>
      <c r="C186" s="17" t="n"/>
      <c r="D186" s="17" t="n"/>
      <c r="E186" s="34" t="n"/>
      <c r="F186" s="34" t="n"/>
      <c r="G186" s="17" t="n"/>
      <c r="H186" s="17" t="n"/>
      <c r="I186" s="17" t="n"/>
      <c r="J186" s="34" t="n"/>
      <c r="K186" s="17" t="n"/>
      <c r="L186" s="34" t="n"/>
      <c r="M186" s="17" t="n"/>
      <c r="N186" s="34" t="n"/>
      <c r="O186" s="17" t="n"/>
      <c r="P186" s="34" t="n"/>
      <c r="Q186" s="17" t="n"/>
      <c r="R186" s="34" t="n"/>
      <c r="S186" s="17" t="n"/>
      <c r="T186" s="34" t="n"/>
      <c r="U186" s="11">
        <f>IF($A186="","",SUM($AC186:$AH186))</f>
        <v/>
      </c>
      <c r="V186" s="11">
        <f>IF($A186="","",$AC186*--OR($I186="Accepted",$I186="Waived")+$AD186*--OR($K186="Accepted",$K186="Waived")+$AE186*--OR($M186="Accepted",$M186="Waived")+$AF186*--OR($O186="Accepted",$O186="Waived")+$AG186*--OR($Q186="Accepted",$Q186="Waived")+$AH186*--OR($S186="Accepted",$S186="Waived"))</f>
        <v/>
      </c>
      <c r="W186" s="19">
        <f>IF($A186="","",IFERROR(IF($U186=0,0,$V186/$U186),0))</f>
        <v/>
      </c>
      <c r="X186" s="11">
        <f>IF($A186="","",$U186-$V186)</f>
        <v/>
      </c>
      <c r="Y186" s="20">
        <f>IF(OR($A186="",$F186=""),"",$F186-Dashboard!$B$2)</f>
        <v/>
      </c>
      <c r="Z186" s="21">
        <f>IF($A186="","",IF(OR($H186="Declined",$H186="Withdrawn"),"Closed",IF(OR($C186="",COUNTIF(Lists!$A$5:$A$8,$C186)=0),"Configuration issue",IF($F186="","Add target start date",IF(OR(AND($AC186=1,$I186="Needs Revision"),AND($AD186=1,$K186="Needs Revision"),AND($AE186=1,$M186="Needs Revision"),AND($AF186=1,$O186="Needs Revision"),AND($AG186=1,$Q186="Needs Revision"),AND($AH186=1,$S186="Needs Revision")),"Needs revision",IF($W186=1,"Complete",IF($Y186&lt;0,"Past due: documents outstanding",IF($Y186&lt;=14,"Urgent: due within 14 days","Documents outstanding"))))))))</f>
        <v/>
      </c>
      <c r="AA186" s="34" t="n"/>
      <c r="AB186" s="22" t="n"/>
      <c r="AC186" s="11">
        <f>IF($A186="","",IFERROR(INDEX(Lists!$B$5:$B$8,MATCH($C186,Lists!$A$5:$A$8,0)),0))</f>
        <v/>
      </c>
      <c r="AD186" s="11">
        <f>IF($A186="","",IFERROR(INDEX(Lists!$C$5:$C$8,MATCH($C186,Lists!$A$5:$A$8,0)),0))</f>
        <v/>
      </c>
      <c r="AE186" s="11">
        <f>IF($A186="","",IFERROR(INDEX(Lists!$D$5:$D$8,MATCH($C186,Lists!$A$5:$A$8,0)),0))</f>
        <v/>
      </c>
      <c r="AF186" s="11">
        <f>IF($A186="","",IFERROR(INDEX(Lists!$E$5:$E$8,MATCH($C186,Lists!$A$5:$A$8,0)),0))</f>
        <v/>
      </c>
      <c r="AG186" s="11">
        <f>IF($A186="","",IFERROR(INDEX(Lists!$F$5:$F$8,MATCH($C186,Lists!$A$5:$A$8,0)),0))</f>
        <v/>
      </c>
      <c r="AH186" s="11">
        <f>IF($A186="","",IFERROR(INDEX(Lists!$G$5:$G$8,MATCH($C186,Lists!$A$5:$A$8,0)),0))</f>
        <v/>
      </c>
    </row>
    <row r="187">
      <c r="A187" s="17" t="n"/>
      <c r="B187" s="17" t="n"/>
      <c r="C187" s="17" t="n"/>
      <c r="D187" s="17" t="n"/>
      <c r="E187" s="34" t="n"/>
      <c r="F187" s="34" t="n"/>
      <c r="G187" s="17" t="n"/>
      <c r="H187" s="17" t="n"/>
      <c r="I187" s="17" t="n"/>
      <c r="J187" s="34" t="n"/>
      <c r="K187" s="17" t="n"/>
      <c r="L187" s="34" t="n"/>
      <c r="M187" s="17" t="n"/>
      <c r="N187" s="34" t="n"/>
      <c r="O187" s="17" t="n"/>
      <c r="P187" s="34" t="n"/>
      <c r="Q187" s="17" t="n"/>
      <c r="R187" s="34" t="n"/>
      <c r="S187" s="17" t="n"/>
      <c r="T187" s="34" t="n"/>
      <c r="U187" s="11">
        <f>IF($A187="","",SUM($AC187:$AH187))</f>
        <v/>
      </c>
      <c r="V187" s="11">
        <f>IF($A187="","",$AC187*--OR($I187="Accepted",$I187="Waived")+$AD187*--OR($K187="Accepted",$K187="Waived")+$AE187*--OR($M187="Accepted",$M187="Waived")+$AF187*--OR($O187="Accepted",$O187="Waived")+$AG187*--OR($Q187="Accepted",$Q187="Waived")+$AH187*--OR($S187="Accepted",$S187="Waived"))</f>
        <v/>
      </c>
      <c r="W187" s="19">
        <f>IF($A187="","",IFERROR(IF($U187=0,0,$V187/$U187),0))</f>
        <v/>
      </c>
      <c r="X187" s="11">
        <f>IF($A187="","",$U187-$V187)</f>
        <v/>
      </c>
      <c r="Y187" s="20">
        <f>IF(OR($A187="",$F187=""),"",$F187-Dashboard!$B$2)</f>
        <v/>
      </c>
      <c r="Z187" s="21">
        <f>IF($A187="","",IF(OR($H187="Declined",$H187="Withdrawn"),"Closed",IF(OR($C187="",COUNTIF(Lists!$A$5:$A$8,$C187)=0),"Configuration issue",IF($F187="","Add target start date",IF(OR(AND($AC187=1,$I187="Needs Revision"),AND($AD187=1,$K187="Needs Revision"),AND($AE187=1,$M187="Needs Revision"),AND($AF187=1,$O187="Needs Revision"),AND($AG187=1,$Q187="Needs Revision"),AND($AH187=1,$S187="Needs Revision")),"Needs revision",IF($W187=1,"Complete",IF($Y187&lt;0,"Past due: documents outstanding",IF($Y187&lt;=14,"Urgent: due within 14 days","Documents outstanding"))))))))</f>
        <v/>
      </c>
      <c r="AA187" s="34" t="n"/>
      <c r="AB187" s="22" t="n"/>
      <c r="AC187" s="11">
        <f>IF($A187="","",IFERROR(INDEX(Lists!$B$5:$B$8,MATCH($C187,Lists!$A$5:$A$8,0)),0))</f>
        <v/>
      </c>
      <c r="AD187" s="11">
        <f>IF($A187="","",IFERROR(INDEX(Lists!$C$5:$C$8,MATCH($C187,Lists!$A$5:$A$8,0)),0))</f>
        <v/>
      </c>
      <c r="AE187" s="11">
        <f>IF($A187="","",IFERROR(INDEX(Lists!$D$5:$D$8,MATCH($C187,Lists!$A$5:$A$8,0)),0))</f>
        <v/>
      </c>
      <c r="AF187" s="11">
        <f>IF($A187="","",IFERROR(INDEX(Lists!$E$5:$E$8,MATCH($C187,Lists!$A$5:$A$8,0)),0))</f>
        <v/>
      </c>
      <c r="AG187" s="11">
        <f>IF($A187="","",IFERROR(INDEX(Lists!$F$5:$F$8,MATCH($C187,Lists!$A$5:$A$8,0)),0))</f>
        <v/>
      </c>
      <c r="AH187" s="11">
        <f>IF($A187="","",IFERROR(INDEX(Lists!$G$5:$G$8,MATCH($C187,Lists!$A$5:$A$8,0)),0))</f>
        <v/>
      </c>
    </row>
    <row r="188">
      <c r="A188" s="17" t="n"/>
      <c r="B188" s="17" t="n"/>
      <c r="C188" s="17" t="n"/>
      <c r="D188" s="17" t="n"/>
      <c r="E188" s="34" t="n"/>
      <c r="F188" s="34" t="n"/>
      <c r="G188" s="17" t="n"/>
      <c r="H188" s="17" t="n"/>
      <c r="I188" s="17" t="n"/>
      <c r="J188" s="34" t="n"/>
      <c r="K188" s="17" t="n"/>
      <c r="L188" s="34" t="n"/>
      <c r="M188" s="17" t="n"/>
      <c r="N188" s="34" t="n"/>
      <c r="O188" s="17" t="n"/>
      <c r="P188" s="34" t="n"/>
      <c r="Q188" s="17" t="n"/>
      <c r="R188" s="34" t="n"/>
      <c r="S188" s="17" t="n"/>
      <c r="T188" s="34" t="n"/>
      <c r="U188" s="11">
        <f>IF($A188="","",SUM($AC188:$AH188))</f>
        <v/>
      </c>
      <c r="V188" s="11">
        <f>IF($A188="","",$AC188*--OR($I188="Accepted",$I188="Waived")+$AD188*--OR($K188="Accepted",$K188="Waived")+$AE188*--OR($M188="Accepted",$M188="Waived")+$AF188*--OR($O188="Accepted",$O188="Waived")+$AG188*--OR($Q188="Accepted",$Q188="Waived")+$AH188*--OR($S188="Accepted",$S188="Waived"))</f>
        <v/>
      </c>
      <c r="W188" s="19">
        <f>IF($A188="","",IFERROR(IF($U188=0,0,$V188/$U188),0))</f>
        <v/>
      </c>
      <c r="X188" s="11">
        <f>IF($A188="","",$U188-$V188)</f>
        <v/>
      </c>
      <c r="Y188" s="20">
        <f>IF(OR($A188="",$F188=""),"",$F188-Dashboard!$B$2)</f>
        <v/>
      </c>
      <c r="Z188" s="21">
        <f>IF($A188="","",IF(OR($H188="Declined",$H188="Withdrawn"),"Closed",IF(OR($C188="",COUNTIF(Lists!$A$5:$A$8,$C188)=0),"Configuration issue",IF($F188="","Add target start date",IF(OR(AND($AC188=1,$I188="Needs Revision"),AND($AD188=1,$K188="Needs Revision"),AND($AE188=1,$M188="Needs Revision"),AND($AF188=1,$O188="Needs Revision"),AND($AG188=1,$Q188="Needs Revision"),AND($AH188=1,$S188="Needs Revision")),"Needs revision",IF($W188=1,"Complete",IF($Y188&lt;0,"Past due: documents outstanding",IF($Y188&lt;=14,"Urgent: due within 14 days","Documents outstanding"))))))))</f>
        <v/>
      </c>
      <c r="AA188" s="34" t="n"/>
      <c r="AB188" s="22" t="n"/>
      <c r="AC188" s="11">
        <f>IF($A188="","",IFERROR(INDEX(Lists!$B$5:$B$8,MATCH($C188,Lists!$A$5:$A$8,0)),0))</f>
        <v/>
      </c>
      <c r="AD188" s="11">
        <f>IF($A188="","",IFERROR(INDEX(Lists!$C$5:$C$8,MATCH($C188,Lists!$A$5:$A$8,0)),0))</f>
        <v/>
      </c>
      <c r="AE188" s="11">
        <f>IF($A188="","",IFERROR(INDEX(Lists!$D$5:$D$8,MATCH($C188,Lists!$A$5:$A$8,0)),0))</f>
        <v/>
      </c>
      <c r="AF188" s="11">
        <f>IF($A188="","",IFERROR(INDEX(Lists!$E$5:$E$8,MATCH($C188,Lists!$A$5:$A$8,0)),0))</f>
        <v/>
      </c>
      <c r="AG188" s="11">
        <f>IF($A188="","",IFERROR(INDEX(Lists!$F$5:$F$8,MATCH($C188,Lists!$A$5:$A$8,0)),0))</f>
        <v/>
      </c>
      <c r="AH188" s="11">
        <f>IF($A188="","",IFERROR(INDEX(Lists!$G$5:$G$8,MATCH($C188,Lists!$A$5:$A$8,0)),0))</f>
        <v/>
      </c>
    </row>
    <row r="189">
      <c r="A189" s="17" t="n"/>
      <c r="B189" s="17" t="n"/>
      <c r="C189" s="17" t="n"/>
      <c r="D189" s="17" t="n"/>
      <c r="E189" s="34" t="n"/>
      <c r="F189" s="34" t="n"/>
      <c r="G189" s="17" t="n"/>
      <c r="H189" s="17" t="n"/>
      <c r="I189" s="17" t="n"/>
      <c r="J189" s="34" t="n"/>
      <c r="K189" s="17" t="n"/>
      <c r="L189" s="34" t="n"/>
      <c r="M189" s="17" t="n"/>
      <c r="N189" s="34" t="n"/>
      <c r="O189" s="17" t="n"/>
      <c r="P189" s="34" t="n"/>
      <c r="Q189" s="17" t="n"/>
      <c r="R189" s="34" t="n"/>
      <c r="S189" s="17" t="n"/>
      <c r="T189" s="34" t="n"/>
      <c r="U189" s="11">
        <f>IF($A189="","",SUM($AC189:$AH189))</f>
        <v/>
      </c>
      <c r="V189" s="11">
        <f>IF($A189="","",$AC189*--OR($I189="Accepted",$I189="Waived")+$AD189*--OR($K189="Accepted",$K189="Waived")+$AE189*--OR($M189="Accepted",$M189="Waived")+$AF189*--OR($O189="Accepted",$O189="Waived")+$AG189*--OR($Q189="Accepted",$Q189="Waived")+$AH189*--OR($S189="Accepted",$S189="Waived"))</f>
        <v/>
      </c>
      <c r="W189" s="19">
        <f>IF($A189="","",IFERROR(IF($U189=0,0,$V189/$U189),0))</f>
        <v/>
      </c>
      <c r="X189" s="11">
        <f>IF($A189="","",$U189-$V189)</f>
        <v/>
      </c>
      <c r="Y189" s="20">
        <f>IF(OR($A189="",$F189=""),"",$F189-Dashboard!$B$2)</f>
        <v/>
      </c>
      <c r="Z189" s="21">
        <f>IF($A189="","",IF(OR($H189="Declined",$H189="Withdrawn"),"Closed",IF(OR($C189="",COUNTIF(Lists!$A$5:$A$8,$C189)=0),"Configuration issue",IF($F189="","Add target start date",IF(OR(AND($AC189=1,$I189="Needs Revision"),AND($AD189=1,$K189="Needs Revision"),AND($AE189=1,$M189="Needs Revision"),AND($AF189=1,$O189="Needs Revision"),AND($AG189=1,$Q189="Needs Revision"),AND($AH189=1,$S189="Needs Revision")),"Needs revision",IF($W189=1,"Complete",IF($Y189&lt;0,"Past due: documents outstanding",IF($Y189&lt;=14,"Urgent: due within 14 days","Documents outstanding"))))))))</f>
        <v/>
      </c>
      <c r="AA189" s="34" t="n"/>
      <c r="AB189" s="22" t="n"/>
      <c r="AC189" s="11">
        <f>IF($A189="","",IFERROR(INDEX(Lists!$B$5:$B$8,MATCH($C189,Lists!$A$5:$A$8,0)),0))</f>
        <v/>
      </c>
      <c r="AD189" s="11">
        <f>IF($A189="","",IFERROR(INDEX(Lists!$C$5:$C$8,MATCH($C189,Lists!$A$5:$A$8,0)),0))</f>
        <v/>
      </c>
      <c r="AE189" s="11">
        <f>IF($A189="","",IFERROR(INDEX(Lists!$D$5:$D$8,MATCH($C189,Lists!$A$5:$A$8,0)),0))</f>
        <v/>
      </c>
      <c r="AF189" s="11">
        <f>IF($A189="","",IFERROR(INDEX(Lists!$E$5:$E$8,MATCH($C189,Lists!$A$5:$A$8,0)),0))</f>
        <v/>
      </c>
      <c r="AG189" s="11">
        <f>IF($A189="","",IFERROR(INDEX(Lists!$F$5:$F$8,MATCH($C189,Lists!$A$5:$A$8,0)),0))</f>
        <v/>
      </c>
      <c r="AH189" s="11">
        <f>IF($A189="","",IFERROR(INDEX(Lists!$G$5:$G$8,MATCH($C189,Lists!$A$5:$A$8,0)),0))</f>
        <v/>
      </c>
    </row>
    <row r="190">
      <c r="A190" s="17" t="n"/>
      <c r="B190" s="17" t="n"/>
      <c r="C190" s="17" t="n"/>
      <c r="D190" s="17" t="n"/>
      <c r="E190" s="34" t="n"/>
      <c r="F190" s="34" t="n"/>
      <c r="G190" s="17" t="n"/>
      <c r="H190" s="17" t="n"/>
      <c r="I190" s="17" t="n"/>
      <c r="J190" s="34" t="n"/>
      <c r="K190" s="17" t="n"/>
      <c r="L190" s="34" t="n"/>
      <c r="M190" s="17" t="n"/>
      <c r="N190" s="34" t="n"/>
      <c r="O190" s="17" t="n"/>
      <c r="P190" s="34" t="n"/>
      <c r="Q190" s="17" t="n"/>
      <c r="R190" s="34" t="n"/>
      <c r="S190" s="17" t="n"/>
      <c r="T190" s="34" t="n"/>
      <c r="U190" s="11">
        <f>IF($A190="","",SUM($AC190:$AH190))</f>
        <v/>
      </c>
      <c r="V190" s="11">
        <f>IF($A190="","",$AC190*--OR($I190="Accepted",$I190="Waived")+$AD190*--OR($K190="Accepted",$K190="Waived")+$AE190*--OR($M190="Accepted",$M190="Waived")+$AF190*--OR($O190="Accepted",$O190="Waived")+$AG190*--OR($Q190="Accepted",$Q190="Waived")+$AH190*--OR($S190="Accepted",$S190="Waived"))</f>
        <v/>
      </c>
      <c r="W190" s="19">
        <f>IF($A190="","",IFERROR(IF($U190=0,0,$V190/$U190),0))</f>
        <v/>
      </c>
      <c r="X190" s="11">
        <f>IF($A190="","",$U190-$V190)</f>
        <v/>
      </c>
      <c r="Y190" s="20">
        <f>IF(OR($A190="",$F190=""),"",$F190-Dashboard!$B$2)</f>
        <v/>
      </c>
      <c r="Z190" s="21">
        <f>IF($A190="","",IF(OR($H190="Declined",$H190="Withdrawn"),"Closed",IF(OR($C190="",COUNTIF(Lists!$A$5:$A$8,$C190)=0),"Configuration issue",IF($F190="","Add target start date",IF(OR(AND($AC190=1,$I190="Needs Revision"),AND($AD190=1,$K190="Needs Revision"),AND($AE190=1,$M190="Needs Revision"),AND($AF190=1,$O190="Needs Revision"),AND($AG190=1,$Q190="Needs Revision"),AND($AH190=1,$S190="Needs Revision")),"Needs revision",IF($W190=1,"Complete",IF($Y190&lt;0,"Past due: documents outstanding",IF($Y190&lt;=14,"Urgent: due within 14 days","Documents outstanding"))))))))</f>
        <v/>
      </c>
      <c r="AA190" s="34" t="n"/>
      <c r="AB190" s="22" t="n"/>
      <c r="AC190" s="11">
        <f>IF($A190="","",IFERROR(INDEX(Lists!$B$5:$B$8,MATCH($C190,Lists!$A$5:$A$8,0)),0))</f>
        <v/>
      </c>
      <c r="AD190" s="11">
        <f>IF($A190="","",IFERROR(INDEX(Lists!$C$5:$C$8,MATCH($C190,Lists!$A$5:$A$8,0)),0))</f>
        <v/>
      </c>
      <c r="AE190" s="11">
        <f>IF($A190="","",IFERROR(INDEX(Lists!$D$5:$D$8,MATCH($C190,Lists!$A$5:$A$8,0)),0))</f>
        <v/>
      </c>
      <c r="AF190" s="11">
        <f>IF($A190="","",IFERROR(INDEX(Lists!$E$5:$E$8,MATCH($C190,Lists!$A$5:$A$8,0)),0))</f>
        <v/>
      </c>
      <c r="AG190" s="11">
        <f>IF($A190="","",IFERROR(INDEX(Lists!$F$5:$F$8,MATCH($C190,Lists!$A$5:$A$8,0)),0))</f>
        <v/>
      </c>
      <c r="AH190" s="11">
        <f>IF($A190="","",IFERROR(INDEX(Lists!$G$5:$G$8,MATCH($C190,Lists!$A$5:$A$8,0)),0))</f>
        <v/>
      </c>
    </row>
    <row r="191">
      <c r="A191" s="17" t="n"/>
      <c r="B191" s="17" t="n"/>
      <c r="C191" s="17" t="n"/>
      <c r="D191" s="17" t="n"/>
      <c r="E191" s="34" t="n"/>
      <c r="F191" s="34" t="n"/>
      <c r="G191" s="17" t="n"/>
      <c r="H191" s="17" t="n"/>
      <c r="I191" s="17" t="n"/>
      <c r="J191" s="34" t="n"/>
      <c r="K191" s="17" t="n"/>
      <c r="L191" s="34" t="n"/>
      <c r="M191" s="17" t="n"/>
      <c r="N191" s="34" t="n"/>
      <c r="O191" s="17" t="n"/>
      <c r="P191" s="34" t="n"/>
      <c r="Q191" s="17" t="n"/>
      <c r="R191" s="34" t="n"/>
      <c r="S191" s="17" t="n"/>
      <c r="T191" s="34" t="n"/>
      <c r="U191" s="11">
        <f>IF($A191="","",SUM($AC191:$AH191))</f>
        <v/>
      </c>
      <c r="V191" s="11">
        <f>IF($A191="","",$AC191*--OR($I191="Accepted",$I191="Waived")+$AD191*--OR($K191="Accepted",$K191="Waived")+$AE191*--OR($M191="Accepted",$M191="Waived")+$AF191*--OR($O191="Accepted",$O191="Waived")+$AG191*--OR($Q191="Accepted",$Q191="Waived")+$AH191*--OR($S191="Accepted",$S191="Waived"))</f>
        <v/>
      </c>
      <c r="W191" s="19">
        <f>IF($A191="","",IFERROR(IF($U191=0,0,$V191/$U191),0))</f>
        <v/>
      </c>
      <c r="X191" s="11">
        <f>IF($A191="","",$U191-$V191)</f>
        <v/>
      </c>
      <c r="Y191" s="20">
        <f>IF(OR($A191="",$F191=""),"",$F191-Dashboard!$B$2)</f>
        <v/>
      </c>
      <c r="Z191" s="21">
        <f>IF($A191="","",IF(OR($H191="Declined",$H191="Withdrawn"),"Closed",IF(OR($C191="",COUNTIF(Lists!$A$5:$A$8,$C191)=0),"Configuration issue",IF($F191="","Add target start date",IF(OR(AND($AC191=1,$I191="Needs Revision"),AND($AD191=1,$K191="Needs Revision"),AND($AE191=1,$M191="Needs Revision"),AND($AF191=1,$O191="Needs Revision"),AND($AG191=1,$Q191="Needs Revision"),AND($AH191=1,$S191="Needs Revision")),"Needs revision",IF($W191=1,"Complete",IF($Y191&lt;0,"Past due: documents outstanding",IF($Y191&lt;=14,"Urgent: due within 14 days","Documents outstanding"))))))))</f>
        <v/>
      </c>
      <c r="AA191" s="34" t="n"/>
      <c r="AB191" s="22" t="n"/>
      <c r="AC191" s="11">
        <f>IF($A191="","",IFERROR(INDEX(Lists!$B$5:$B$8,MATCH($C191,Lists!$A$5:$A$8,0)),0))</f>
        <v/>
      </c>
      <c r="AD191" s="11">
        <f>IF($A191="","",IFERROR(INDEX(Lists!$C$5:$C$8,MATCH($C191,Lists!$A$5:$A$8,0)),0))</f>
        <v/>
      </c>
      <c r="AE191" s="11">
        <f>IF($A191="","",IFERROR(INDEX(Lists!$D$5:$D$8,MATCH($C191,Lists!$A$5:$A$8,0)),0))</f>
        <v/>
      </c>
      <c r="AF191" s="11">
        <f>IF($A191="","",IFERROR(INDEX(Lists!$E$5:$E$8,MATCH($C191,Lists!$A$5:$A$8,0)),0))</f>
        <v/>
      </c>
      <c r="AG191" s="11">
        <f>IF($A191="","",IFERROR(INDEX(Lists!$F$5:$F$8,MATCH($C191,Lists!$A$5:$A$8,0)),0))</f>
        <v/>
      </c>
      <c r="AH191" s="11">
        <f>IF($A191="","",IFERROR(INDEX(Lists!$G$5:$G$8,MATCH($C191,Lists!$A$5:$A$8,0)),0))</f>
        <v/>
      </c>
    </row>
    <row r="192">
      <c r="A192" s="17" t="n"/>
      <c r="B192" s="17" t="n"/>
      <c r="C192" s="17" t="n"/>
      <c r="D192" s="17" t="n"/>
      <c r="E192" s="34" t="n"/>
      <c r="F192" s="34" t="n"/>
      <c r="G192" s="17" t="n"/>
      <c r="H192" s="17" t="n"/>
      <c r="I192" s="17" t="n"/>
      <c r="J192" s="34" t="n"/>
      <c r="K192" s="17" t="n"/>
      <c r="L192" s="34" t="n"/>
      <c r="M192" s="17" t="n"/>
      <c r="N192" s="34" t="n"/>
      <c r="O192" s="17" t="n"/>
      <c r="P192" s="34" t="n"/>
      <c r="Q192" s="17" t="n"/>
      <c r="R192" s="34" t="n"/>
      <c r="S192" s="17" t="n"/>
      <c r="T192" s="34" t="n"/>
      <c r="U192" s="11">
        <f>IF($A192="","",SUM($AC192:$AH192))</f>
        <v/>
      </c>
      <c r="V192" s="11">
        <f>IF($A192="","",$AC192*--OR($I192="Accepted",$I192="Waived")+$AD192*--OR($K192="Accepted",$K192="Waived")+$AE192*--OR($M192="Accepted",$M192="Waived")+$AF192*--OR($O192="Accepted",$O192="Waived")+$AG192*--OR($Q192="Accepted",$Q192="Waived")+$AH192*--OR($S192="Accepted",$S192="Waived"))</f>
        <v/>
      </c>
      <c r="W192" s="19">
        <f>IF($A192="","",IFERROR(IF($U192=0,0,$V192/$U192),0))</f>
        <v/>
      </c>
      <c r="X192" s="11">
        <f>IF($A192="","",$U192-$V192)</f>
        <v/>
      </c>
      <c r="Y192" s="20">
        <f>IF(OR($A192="",$F192=""),"",$F192-Dashboard!$B$2)</f>
        <v/>
      </c>
      <c r="Z192" s="21">
        <f>IF($A192="","",IF(OR($H192="Declined",$H192="Withdrawn"),"Closed",IF(OR($C192="",COUNTIF(Lists!$A$5:$A$8,$C192)=0),"Configuration issue",IF($F192="","Add target start date",IF(OR(AND($AC192=1,$I192="Needs Revision"),AND($AD192=1,$K192="Needs Revision"),AND($AE192=1,$M192="Needs Revision"),AND($AF192=1,$O192="Needs Revision"),AND($AG192=1,$Q192="Needs Revision"),AND($AH192=1,$S192="Needs Revision")),"Needs revision",IF($W192=1,"Complete",IF($Y192&lt;0,"Past due: documents outstanding",IF($Y192&lt;=14,"Urgent: due within 14 days","Documents outstanding"))))))))</f>
        <v/>
      </c>
      <c r="AA192" s="34" t="n"/>
      <c r="AB192" s="22" t="n"/>
      <c r="AC192" s="11">
        <f>IF($A192="","",IFERROR(INDEX(Lists!$B$5:$B$8,MATCH($C192,Lists!$A$5:$A$8,0)),0))</f>
        <v/>
      </c>
      <c r="AD192" s="11">
        <f>IF($A192="","",IFERROR(INDEX(Lists!$C$5:$C$8,MATCH($C192,Lists!$A$5:$A$8,0)),0))</f>
        <v/>
      </c>
      <c r="AE192" s="11">
        <f>IF($A192="","",IFERROR(INDEX(Lists!$D$5:$D$8,MATCH($C192,Lists!$A$5:$A$8,0)),0))</f>
        <v/>
      </c>
      <c r="AF192" s="11">
        <f>IF($A192="","",IFERROR(INDEX(Lists!$E$5:$E$8,MATCH($C192,Lists!$A$5:$A$8,0)),0))</f>
        <v/>
      </c>
      <c r="AG192" s="11">
        <f>IF($A192="","",IFERROR(INDEX(Lists!$F$5:$F$8,MATCH($C192,Lists!$A$5:$A$8,0)),0))</f>
        <v/>
      </c>
      <c r="AH192" s="11">
        <f>IF($A192="","",IFERROR(INDEX(Lists!$G$5:$G$8,MATCH($C192,Lists!$A$5:$A$8,0)),0))</f>
        <v/>
      </c>
    </row>
    <row r="193">
      <c r="A193" s="17" t="n"/>
      <c r="B193" s="17" t="n"/>
      <c r="C193" s="17" t="n"/>
      <c r="D193" s="17" t="n"/>
      <c r="E193" s="34" t="n"/>
      <c r="F193" s="34" t="n"/>
      <c r="G193" s="17" t="n"/>
      <c r="H193" s="17" t="n"/>
      <c r="I193" s="17" t="n"/>
      <c r="J193" s="34" t="n"/>
      <c r="K193" s="17" t="n"/>
      <c r="L193" s="34" t="n"/>
      <c r="M193" s="17" t="n"/>
      <c r="N193" s="34" t="n"/>
      <c r="O193" s="17" t="n"/>
      <c r="P193" s="34" t="n"/>
      <c r="Q193" s="17" t="n"/>
      <c r="R193" s="34" t="n"/>
      <c r="S193" s="17" t="n"/>
      <c r="T193" s="34" t="n"/>
      <c r="U193" s="11">
        <f>IF($A193="","",SUM($AC193:$AH193))</f>
        <v/>
      </c>
      <c r="V193" s="11">
        <f>IF($A193="","",$AC193*--OR($I193="Accepted",$I193="Waived")+$AD193*--OR($K193="Accepted",$K193="Waived")+$AE193*--OR($M193="Accepted",$M193="Waived")+$AF193*--OR($O193="Accepted",$O193="Waived")+$AG193*--OR($Q193="Accepted",$Q193="Waived")+$AH193*--OR($S193="Accepted",$S193="Waived"))</f>
        <v/>
      </c>
      <c r="W193" s="19">
        <f>IF($A193="","",IFERROR(IF($U193=0,0,$V193/$U193),0))</f>
        <v/>
      </c>
      <c r="X193" s="11">
        <f>IF($A193="","",$U193-$V193)</f>
        <v/>
      </c>
      <c r="Y193" s="20">
        <f>IF(OR($A193="",$F193=""),"",$F193-Dashboard!$B$2)</f>
        <v/>
      </c>
      <c r="Z193" s="21">
        <f>IF($A193="","",IF(OR($H193="Declined",$H193="Withdrawn"),"Closed",IF(OR($C193="",COUNTIF(Lists!$A$5:$A$8,$C193)=0),"Configuration issue",IF($F193="","Add target start date",IF(OR(AND($AC193=1,$I193="Needs Revision"),AND($AD193=1,$K193="Needs Revision"),AND($AE193=1,$M193="Needs Revision"),AND($AF193=1,$O193="Needs Revision"),AND($AG193=1,$Q193="Needs Revision"),AND($AH193=1,$S193="Needs Revision")),"Needs revision",IF($W193=1,"Complete",IF($Y193&lt;0,"Past due: documents outstanding",IF($Y193&lt;=14,"Urgent: due within 14 days","Documents outstanding"))))))))</f>
        <v/>
      </c>
      <c r="AA193" s="34" t="n"/>
      <c r="AB193" s="22" t="n"/>
      <c r="AC193" s="11">
        <f>IF($A193="","",IFERROR(INDEX(Lists!$B$5:$B$8,MATCH($C193,Lists!$A$5:$A$8,0)),0))</f>
        <v/>
      </c>
      <c r="AD193" s="11">
        <f>IF($A193="","",IFERROR(INDEX(Lists!$C$5:$C$8,MATCH($C193,Lists!$A$5:$A$8,0)),0))</f>
        <v/>
      </c>
      <c r="AE193" s="11">
        <f>IF($A193="","",IFERROR(INDEX(Lists!$D$5:$D$8,MATCH($C193,Lists!$A$5:$A$8,0)),0))</f>
        <v/>
      </c>
      <c r="AF193" s="11">
        <f>IF($A193="","",IFERROR(INDEX(Lists!$E$5:$E$8,MATCH($C193,Lists!$A$5:$A$8,0)),0))</f>
        <v/>
      </c>
      <c r="AG193" s="11">
        <f>IF($A193="","",IFERROR(INDEX(Lists!$F$5:$F$8,MATCH($C193,Lists!$A$5:$A$8,0)),0))</f>
        <v/>
      </c>
      <c r="AH193" s="11">
        <f>IF($A193="","",IFERROR(INDEX(Lists!$G$5:$G$8,MATCH($C193,Lists!$A$5:$A$8,0)),0))</f>
        <v/>
      </c>
    </row>
    <row r="194">
      <c r="A194" s="17" t="n"/>
      <c r="B194" s="17" t="n"/>
      <c r="C194" s="17" t="n"/>
      <c r="D194" s="17" t="n"/>
      <c r="E194" s="34" t="n"/>
      <c r="F194" s="34" t="n"/>
      <c r="G194" s="17" t="n"/>
      <c r="H194" s="17" t="n"/>
      <c r="I194" s="17" t="n"/>
      <c r="J194" s="34" t="n"/>
      <c r="K194" s="17" t="n"/>
      <c r="L194" s="34" t="n"/>
      <c r="M194" s="17" t="n"/>
      <c r="N194" s="34" t="n"/>
      <c r="O194" s="17" t="n"/>
      <c r="P194" s="34" t="n"/>
      <c r="Q194" s="17" t="n"/>
      <c r="R194" s="34" t="n"/>
      <c r="S194" s="17" t="n"/>
      <c r="T194" s="34" t="n"/>
      <c r="U194" s="11">
        <f>IF($A194="","",SUM($AC194:$AH194))</f>
        <v/>
      </c>
      <c r="V194" s="11">
        <f>IF($A194="","",$AC194*--OR($I194="Accepted",$I194="Waived")+$AD194*--OR($K194="Accepted",$K194="Waived")+$AE194*--OR($M194="Accepted",$M194="Waived")+$AF194*--OR($O194="Accepted",$O194="Waived")+$AG194*--OR($Q194="Accepted",$Q194="Waived")+$AH194*--OR($S194="Accepted",$S194="Waived"))</f>
        <v/>
      </c>
      <c r="W194" s="19">
        <f>IF($A194="","",IFERROR(IF($U194=0,0,$V194/$U194),0))</f>
        <v/>
      </c>
      <c r="X194" s="11">
        <f>IF($A194="","",$U194-$V194)</f>
        <v/>
      </c>
      <c r="Y194" s="20">
        <f>IF(OR($A194="",$F194=""),"",$F194-Dashboard!$B$2)</f>
        <v/>
      </c>
      <c r="Z194" s="21">
        <f>IF($A194="","",IF(OR($H194="Declined",$H194="Withdrawn"),"Closed",IF(OR($C194="",COUNTIF(Lists!$A$5:$A$8,$C194)=0),"Configuration issue",IF($F194="","Add target start date",IF(OR(AND($AC194=1,$I194="Needs Revision"),AND($AD194=1,$K194="Needs Revision"),AND($AE194=1,$M194="Needs Revision"),AND($AF194=1,$O194="Needs Revision"),AND($AG194=1,$Q194="Needs Revision"),AND($AH194=1,$S194="Needs Revision")),"Needs revision",IF($W194=1,"Complete",IF($Y194&lt;0,"Past due: documents outstanding",IF($Y194&lt;=14,"Urgent: due within 14 days","Documents outstanding"))))))))</f>
        <v/>
      </c>
      <c r="AA194" s="34" t="n"/>
      <c r="AB194" s="22" t="n"/>
      <c r="AC194" s="11">
        <f>IF($A194="","",IFERROR(INDEX(Lists!$B$5:$B$8,MATCH($C194,Lists!$A$5:$A$8,0)),0))</f>
        <v/>
      </c>
      <c r="AD194" s="11">
        <f>IF($A194="","",IFERROR(INDEX(Lists!$C$5:$C$8,MATCH($C194,Lists!$A$5:$A$8,0)),0))</f>
        <v/>
      </c>
      <c r="AE194" s="11">
        <f>IF($A194="","",IFERROR(INDEX(Lists!$D$5:$D$8,MATCH($C194,Lists!$A$5:$A$8,0)),0))</f>
        <v/>
      </c>
      <c r="AF194" s="11">
        <f>IF($A194="","",IFERROR(INDEX(Lists!$E$5:$E$8,MATCH($C194,Lists!$A$5:$A$8,0)),0))</f>
        <v/>
      </c>
      <c r="AG194" s="11">
        <f>IF($A194="","",IFERROR(INDEX(Lists!$F$5:$F$8,MATCH($C194,Lists!$A$5:$A$8,0)),0))</f>
        <v/>
      </c>
      <c r="AH194" s="11">
        <f>IF($A194="","",IFERROR(INDEX(Lists!$G$5:$G$8,MATCH($C194,Lists!$A$5:$A$8,0)),0))</f>
        <v/>
      </c>
    </row>
    <row r="195">
      <c r="A195" s="17" t="n"/>
      <c r="B195" s="17" t="n"/>
      <c r="C195" s="17" t="n"/>
      <c r="D195" s="17" t="n"/>
      <c r="E195" s="34" t="n"/>
      <c r="F195" s="34" t="n"/>
      <c r="G195" s="17" t="n"/>
      <c r="H195" s="17" t="n"/>
      <c r="I195" s="17" t="n"/>
      <c r="J195" s="34" t="n"/>
      <c r="K195" s="17" t="n"/>
      <c r="L195" s="34" t="n"/>
      <c r="M195" s="17" t="n"/>
      <c r="N195" s="34" t="n"/>
      <c r="O195" s="17" t="n"/>
      <c r="P195" s="34" t="n"/>
      <c r="Q195" s="17" t="n"/>
      <c r="R195" s="34" t="n"/>
      <c r="S195" s="17" t="n"/>
      <c r="T195" s="34" t="n"/>
      <c r="U195" s="11">
        <f>IF($A195="","",SUM($AC195:$AH195))</f>
        <v/>
      </c>
      <c r="V195" s="11">
        <f>IF($A195="","",$AC195*--OR($I195="Accepted",$I195="Waived")+$AD195*--OR($K195="Accepted",$K195="Waived")+$AE195*--OR($M195="Accepted",$M195="Waived")+$AF195*--OR($O195="Accepted",$O195="Waived")+$AG195*--OR($Q195="Accepted",$Q195="Waived")+$AH195*--OR($S195="Accepted",$S195="Waived"))</f>
        <v/>
      </c>
      <c r="W195" s="19">
        <f>IF($A195="","",IFERROR(IF($U195=0,0,$V195/$U195),0))</f>
        <v/>
      </c>
      <c r="X195" s="11">
        <f>IF($A195="","",$U195-$V195)</f>
        <v/>
      </c>
      <c r="Y195" s="20">
        <f>IF(OR($A195="",$F195=""),"",$F195-Dashboard!$B$2)</f>
        <v/>
      </c>
      <c r="Z195" s="21">
        <f>IF($A195="","",IF(OR($H195="Declined",$H195="Withdrawn"),"Closed",IF(OR($C195="",COUNTIF(Lists!$A$5:$A$8,$C195)=0),"Configuration issue",IF($F195="","Add target start date",IF(OR(AND($AC195=1,$I195="Needs Revision"),AND($AD195=1,$K195="Needs Revision"),AND($AE195=1,$M195="Needs Revision"),AND($AF195=1,$O195="Needs Revision"),AND($AG195=1,$Q195="Needs Revision"),AND($AH195=1,$S195="Needs Revision")),"Needs revision",IF($W195=1,"Complete",IF($Y195&lt;0,"Past due: documents outstanding",IF($Y195&lt;=14,"Urgent: due within 14 days","Documents outstanding"))))))))</f>
        <v/>
      </c>
      <c r="AA195" s="34" t="n"/>
      <c r="AB195" s="22" t="n"/>
      <c r="AC195" s="11">
        <f>IF($A195="","",IFERROR(INDEX(Lists!$B$5:$B$8,MATCH($C195,Lists!$A$5:$A$8,0)),0))</f>
        <v/>
      </c>
      <c r="AD195" s="11">
        <f>IF($A195="","",IFERROR(INDEX(Lists!$C$5:$C$8,MATCH($C195,Lists!$A$5:$A$8,0)),0))</f>
        <v/>
      </c>
      <c r="AE195" s="11">
        <f>IF($A195="","",IFERROR(INDEX(Lists!$D$5:$D$8,MATCH($C195,Lists!$A$5:$A$8,0)),0))</f>
        <v/>
      </c>
      <c r="AF195" s="11">
        <f>IF($A195="","",IFERROR(INDEX(Lists!$E$5:$E$8,MATCH($C195,Lists!$A$5:$A$8,0)),0))</f>
        <v/>
      </c>
      <c r="AG195" s="11">
        <f>IF($A195="","",IFERROR(INDEX(Lists!$F$5:$F$8,MATCH($C195,Lists!$A$5:$A$8,0)),0))</f>
        <v/>
      </c>
      <c r="AH195" s="11">
        <f>IF($A195="","",IFERROR(INDEX(Lists!$G$5:$G$8,MATCH($C195,Lists!$A$5:$A$8,0)),0))</f>
        <v/>
      </c>
    </row>
    <row r="196">
      <c r="A196" s="17" t="n"/>
      <c r="B196" s="17" t="n"/>
      <c r="C196" s="17" t="n"/>
      <c r="D196" s="17" t="n"/>
      <c r="E196" s="34" t="n"/>
      <c r="F196" s="34" t="n"/>
      <c r="G196" s="17" t="n"/>
      <c r="H196" s="17" t="n"/>
      <c r="I196" s="17" t="n"/>
      <c r="J196" s="34" t="n"/>
      <c r="K196" s="17" t="n"/>
      <c r="L196" s="34" t="n"/>
      <c r="M196" s="17" t="n"/>
      <c r="N196" s="34" t="n"/>
      <c r="O196" s="17" t="n"/>
      <c r="P196" s="34" t="n"/>
      <c r="Q196" s="17" t="n"/>
      <c r="R196" s="34" t="n"/>
      <c r="S196" s="17" t="n"/>
      <c r="T196" s="34" t="n"/>
      <c r="U196" s="11">
        <f>IF($A196="","",SUM($AC196:$AH196))</f>
        <v/>
      </c>
      <c r="V196" s="11">
        <f>IF($A196="","",$AC196*--OR($I196="Accepted",$I196="Waived")+$AD196*--OR($K196="Accepted",$K196="Waived")+$AE196*--OR($M196="Accepted",$M196="Waived")+$AF196*--OR($O196="Accepted",$O196="Waived")+$AG196*--OR($Q196="Accepted",$Q196="Waived")+$AH196*--OR($S196="Accepted",$S196="Waived"))</f>
        <v/>
      </c>
      <c r="W196" s="19">
        <f>IF($A196="","",IFERROR(IF($U196=0,0,$V196/$U196),0))</f>
        <v/>
      </c>
      <c r="X196" s="11">
        <f>IF($A196="","",$U196-$V196)</f>
        <v/>
      </c>
      <c r="Y196" s="20">
        <f>IF(OR($A196="",$F196=""),"",$F196-Dashboard!$B$2)</f>
        <v/>
      </c>
      <c r="Z196" s="21">
        <f>IF($A196="","",IF(OR($H196="Declined",$H196="Withdrawn"),"Closed",IF(OR($C196="",COUNTIF(Lists!$A$5:$A$8,$C196)=0),"Configuration issue",IF($F196="","Add target start date",IF(OR(AND($AC196=1,$I196="Needs Revision"),AND($AD196=1,$K196="Needs Revision"),AND($AE196=1,$M196="Needs Revision"),AND($AF196=1,$O196="Needs Revision"),AND($AG196=1,$Q196="Needs Revision"),AND($AH196=1,$S196="Needs Revision")),"Needs revision",IF($W196=1,"Complete",IF($Y196&lt;0,"Past due: documents outstanding",IF($Y196&lt;=14,"Urgent: due within 14 days","Documents outstanding"))))))))</f>
        <v/>
      </c>
      <c r="AA196" s="34" t="n"/>
      <c r="AB196" s="22" t="n"/>
      <c r="AC196" s="11">
        <f>IF($A196="","",IFERROR(INDEX(Lists!$B$5:$B$8,MATCH($C196,Lists!$A$5:$A$8,0)),0))</f>
        <v/>
      </c>
      <c r="AD196" s="11">
        <f>IF($A196="","",IFERROR(INDEX(Lists!$C$5:$C$8,MATCH($C196,Lists!$A$5:$A$8,0)),0))</f>
        <v/>
      </c>
      <c r="AE196" s="11">
        <f>IF($A196="","",IFERROR(INDEX(Lists!$D$5:$D$8,MATCH($C196,Lists!$A$5:$A$8,0)),0))</f>
        <v/>
      </c>
      <c r="AF196" s="11">
        <f>IF($A196="","",IFERROR(INDEX(Lists!$E$5:$E$8,MATCH($C196,Lists!$A$5:$A$8,0)),0))</f>
        <v/>
      </c>
      <c r="AG196" s="11">
        <f>IF($A196="","",IFERROR(INDEX(Lists!$F$5:$F$8,MATCH($C196,Lists!$A$5:$A$8,0)),0))</f>
        <v/>
      </c>
      <c r="AH196" s="11">
        <f>IF($A196="","",IFERROR(INDEX(Lists!$G$5:$G$8,MATCH($C196,Lists!$A$5:$A$8,0)),0))</f>
        <v/>
      </c>
    </row>
    <row r="197">
      <c r="A197" s="17" t="n"/>
      <c r="B197" s="17" t="n"/>
      <c r="C197" s="17" t="n"/>
      <c r="D197" s="17" t="n"/>
      <c r="E197" s="34" t="n"/>
      <c r="F197" s="34" t="n"/>
      <c r="G197" s="17" t="n"/>
      <c r="H197" s="17" t="n"/>
      <c r="I197" s="17" t="n"/>
      <c r="J197" s="34" t="n"/>
      <c r="K197" s="17" t="n"/>
      <c r="L197" s="34" t="n"/>
      <c r="M197" s="17" t="n"/>
      <c r="N197" s="34" t="n"/>
      <c r="O197" s="17" t="n"/>
      <c r="P197" s="34" t="n"/>
      <c r="Q197" s="17" t="n"/>
      <c r="R197" s="34" t="n"/>
      <c r="S197" s="17" t="n"/>
      <c r="T197" s="34" t="n"/>
      <c r="U197" s="11">
        <f>IF($A197="","",SUM($AC197:$AH197))</f>
        <v/>
      </c>
      <c r="V197" s="11">
        <f>IF($A197="","",$AC197*--OR($I197="Accepted",$I197="Waived")+$AD197*--OR($K197="Accepted",$K197="Waived")+$AE197*--OR($M197="Accepted",$M197="Waived")+$AF197*--OR($O197="Accepted",$O197="Waived")+$AG197*--OR($Q197="Accepted",$Q197="Waived")+$AH197*--OR($S197="Accepted",$S197="Waived"))</f>
        <v/>
      </c>
      <c r="W197" s="19">
        <f>IF($A197="","",IFERROR(IF($U197=0,0,$V197/$U197),0))</f>
        <v/>
      </c>
      <c r="X197" s="11">
        <f>IF($A197="","",$U197-$V197)</f>
        <v/>
      </c>
      <c r="Y197" s="20">
        <f>IF(OR($A197="",$F197=""),"",$F197-Dashboard!$B$2)</f>
        <v/>
      </c>
      <c r="Z197" s="21">
        <f>IF($A197="","",IF(OR($H197="Declined",$H197="Withdrawn"),"Closed",IF(OR($C197="",COUNTIF(Lists!$A$5:$A$8,$C197)=0),"Configuration issue",IF($F197="","Add target start date",IF(OR(AND($AC197=1,$I197="Needs Revision"),AND($AD197=1,$K197="Needs Revision"),AND($AE197=1,$M197="Needs Revision"),AND($AF197=1,$O197="Needs Revision"),AND($AG197=1,$Q197="Needs Revision"),AND($AH197=1,$S197="Needs Revision")),"Needs revision",IF($W197=1,"Complete",IF($Y197&lt;0,"Past due: documents outstanding",IF($Y197&lt;=14,"Urgent: due within 14 days","Documents outstanding"))))))))</f>
        <v/>
      </c>
      <c r="AA197" s="34" t="n"/>
      <c r="AB197" s="22" t="n"/>
      <c r="AC197" s="11">
        <f>IF($A197="","",IFERROR(INDEX(Lists!$B$5:$B$8,MATCH($C197,Lists!$A$5:$A$8,0)),0))</f>
        <v/>
      </c>
      <c r="AD197" s="11">
        <f>IF($A197="","",IFERROR(INDEX(Lists!$C$5:$C$8,MATCH($C197,Lists!$A$5:$A$8,0)),0))</f>
        <v/>
      </c>
      <c r="AE197" s="11">
        <f>IF($A197="","",IFERROR(INDEX(Lists!$D$5:$D$8,MATCH($C197,Lists!$A$5:$A$8,0)),0))</f>
        <v/>
      </c>
      <c r="AF197" s="11">
        <f>IF($A197="","",IFERROR(INDEX(Lists!$E$5:$E$8,MATCH($C197,Lists!$A$5:$A$8,0)),0))</f>
        <v/>
      </c>
      <c r="AG197" s="11">
        <f>IF($A197="","",IFERROR(INDEX(Lists!$F$5:$F$8,MATCH($C197,Lists!$A$5:$A$8,0)),0))</f>
        <v/>
      </c>
      <c r="AH197" s="11">
        <f>IF($A197="","",IFERROR(INDEX(Lists!$G$5:$G$8,MATCH($C197,Lists!$A$5:$A$8,0)),0))</f>
        <v/>
      </c>
    </row>
    <row r="198">
      <c r="A198" s="17" t="n"/>
      <c r="B198" s="17" t="n"/>
      <c r="C198" s="17" t="n"/>
      <c r="D198" s="17" t="n"/>
      <c r="E198" s="34" t="n"/>
      <c r="F198" s="34" t="n"/>
      <c r="G198" s="17" t="n"/>
      <c r="H198" s="17" t="n"/>
      <c r="I198" s="17" t="n"/>
      <c r="J198" s="34" t="n"/>
      <c r="K198" s="17" t="n"/>
      <c r="L198" s="34" t="n"/>
      <c r="M198" s="17" t="n"/>
      <c r="N198" s="34" t="n"/>
      <c r="O198" s="17" t="n"/>
      <c r="P198" s="34" t="n"/>
      <c r="Q198" s="17" t="n"/>
      <c r="R198" s="34" t="n"/>
      <c r="S198" s="17" t="n"/>
      <c r="T198" s="34" t="n"/>
      <c r="U198" s="11">
        <f>IF($A198="","",SUM($AC198:$AH198))</f>
        <v/>
      </c>
      <c r="V198" s="11">
        <f>IF($A198="","",$AC198*--OR($I198="Accepted",$I198="Waived")+$AD198*--OR($K198="Accepted",$K198="Waived")+$AE198*--OR($M198="Accepted",$M198="Waived")+$AF198*--OR($O198="Accepted",$O198="Waived")+$AG198*--OR($Q198="Accepted",$Q198="Waived")+$AH198*--OR($S198="Accepted",$S198="Waived"))</f>
        <v/>
      </c>
      <c r="W198" s="19">
        <f>IF($A198="","",IFERROR(IF($U198=0,0,$V198/$U198),0))</f>
        <v/>
      </c>
      <c r="X198" s="11">
        <f>IF($A198="","",$U198-$V198)</f>
        <v/>
      </c>
      <c r="Y198" s="20">
        <f>IF(OR($A198="",$F198=""),"",$F198-Dashboard!$B$2)</f>
        <v/>
      </c>
      <c r="Z198" s="21">
        <f>IF($A198="","",IF(OR($H198="Declined",$H198="Withdrawn"),"Closed",IF(OR($C198="",COUNTIF(Lists!$A$5:$A$8,$C198)=0),"Configuration issue",IF($F198="","Add target start date",IF(OR(AND($AC198=1,$I198="Needs Revision"),AND($AD198=1,$K198="Needs Revision"),AND($AE198=1,$M198="Needs Revision"),AND($AF198=1,$O198="Needs Revision"),AND($AG198=1,$Q198="Needs Revision"),AND($AH198=1,$S198="Needs Revision")),"Needs revision",IF($W198=1,"Complete",IF($Y198&lt;0,"Past due: documents outstanding",IF($Y198&lt;=14,"Urgent: due within 14 days","Documents outstanding"))))))))</f>
        <v/>
      </c>
      <c r="AA198" s="34" t="n"/>
      <c r="AB198" s="22" t="n"/>
      <c r="AC198" s="11">
        <f>IF($A198="","",IFERROR(INDEX(Lists!$B$5:$B$8,MATCH($C198,Lists!$A$5:$A$8,0)),0))</f>
        <v/>
      </c>
      <c r="AD198" s="11">
        <f>IF($A198="","",IFERROR(INDEX(Lists!$C$5:$C$8,MATCH($C198,Lists!$A$5:$A$8,0)),0))</f>
        <v/>
      </c>
      <c r="AE198" s="11">
        <f>IF($A198="","",IFERROR(INDEX(Lists!$D$5:$D$8,MATCH($C198,Lists!$A$5:$A$8,0)),0))</f>
        <v/>
      </c>
      <c r="AF198" s="11">
        <f>IF($A198="","",IFERROR(INDEX(Lists!$E$5:$E$8,MATCH($C198,Lists!$A$5:$A$8,0)),0))</f>
        <v/>
      </c>
      <c r="AG198" s="11">
        <f>IF($A198="","",IFERROR(INDEX(Lists!$F$5:$F$8,MATCH($C198,Lists!$A$5:$A$8,0)),0))</f>
        <v/>
      </c>
      <c r="AH198" s="11">
        <f>IF($A198="","",IFERROR(INDEX(Lists!$G$5:$G$8,MATCH($C198,Lists!$A$5:$A$8,0)),0))</f>
        <v/>
      </c>
    </row>
    <row r="199">
      <c r="A199" s="17" t="n"/>
      <c r="B199" s="17" t="n"/>
      <c r="C199" s="17" t="n"/>
      <c r="D199" s="17" t="n"/>
      <c r="E199" s="34" t="n"/>
      <c r="F199" s="34" t="n"/>
      <c r="G199" s="17" t="n"/>
      <c r="H199" s="17" t="n"/>
      <c r="I199" s="17" t="n"/>
      <c r="J199" s="34" t="n"/>
      <c r="K199" s="17" t="n"/>
      <c r="L199" s="34" t="n"/>
      <c r="M199" s="17" t="n"/>
      <c r="N199" s="34" t="n"/>
      <c r="O199" s="17" t="n"/>
      <c r="P199" s="34" t="n"/>
      <c r="Q199" s="17" t="n"/>
      <c r="R199" s="34" t="n"/>
      <c r="S199" s="17" t="n"/>
      <c r="T199" s="34" t="n"/>
      <c r="U199" s="11">
        <f>IF($A199="","",SUM($AC199:$AH199))</f>
        <v/>
      </c>
      <c r="V199" s="11">
        <f>IF($A199="","",$AC199*--OR($I199="Accepted",$I199="Waived")+$AD199*--OR($K199="Accepted",$K199="Waived")+$AE199*--OR($M199="Accepted",$M199="Waived")+$AF199*--OR($O199="Accepted",$O199="Waived")+$AG199*--OR($Q199="Accepted",$Q199="Waived")+$AH199*--OR($S199="Accepted",$S199="Waived"))</f>
        <v/>
      </c>
      <c r="W199" s="19">
        <f>IF($A199="","",IFERROR(IF($U199=0,0,$V199/$U199),0))</f>
        <v/>
      </c>
      <c r="X199" s="11">
        <f>IF($A199="","",$U199-$V199)</f>
        <v/>
      </c>
      <c r="Y199" s="20">
        <f>IF(OR($A199="",$F199=""),"",$F199-Dashboard!$B$2)</f>
        <v/>
      </c>
      <c r="Z199" s="21">
        <f>IF($A199="","",IF(OR($H199="Declined",$H199="Withdrawn"),"Closed",IF(OR($C199="",COUNTIF(Lists!$A$5:$A$8,$C199)=0),"Configuration issue",IF($F199="","Add target start date",IF(OR(AND($AC199=1,$I199="Needs Revision"),AND($AD199=1,$K199="Needs Revision"),AND($AE199=1,$M199="Needs Revision"),AND($AF199=1,$O199="Needs Revision"),AND($AG199=1,$Q199="Needs Revision"),AND($AH199=1,$S199="Needs Revision")),"Needs revision",IF($W199=1,"Complete",IF($Y199&lt;0,"Past due: documents outstanding",IF($Y199&lt;=14,"Urgent: due within 14 days","Documents outstanding"))))))))</f>
        <v/>
      </c>
      <c r="AA199" s="34" t="n"/>
      <c r="AB199" s="22" t="n"/>
      <c r="AC199" s="11">
        <f>IF($A199="","",IFERROR(INDEX(Lists!$B$5:$B$8,MATCH($C199,Lists!$A$5:$A$8,0)),0))</f>
        <v/>
      </c>
      <c r="AD199" s="11">
        <f>IF($A199="","",IFERROR(INDEX(Lists!$C$5:$C$8,MATCH($C199,Lists!$A$5:$A$8,0)),0))</f>
        <v/>
      </c>
      <c r="AE199" s="11">
        <f>IF($A199="","",IFERROR(INDEX(Lists!$D$5:$D$8,MATCH($C199,Lists!$A$5:$A$8,0)),0))</f>
        <v/>
      </c>
      <c r="AF199" s="11">
        <f>IF($A199="","",IFERROR(INDEX(Lists!$E$5:$E$8,MATCH($C199,Lists!$A$5:$A$8,0)),0))</f>
        <v/>
      </c>
      <c r="AG199" s="11">
        <f>IF($A199="","",IFERROR(INDEX(Lists!$F$5:$F$8,MATCH($C199,Lists!$A$5:$A$8,0)),0))</f>
        <v/>
      </c>
      <c r="AH199" s="11">
        <f>IF($A199="","",IFERROR(INDEX(Lists!$G$5:$G$8,MATCH($C199,Lists!$A$5:$A$8,0)),0))</f>
        <v/>
      </c>
    </row>
    <row r="200">
      <c r="A200" s="17" t="n"/>
      <c r="B200" s="17" t="n"/>
      <c r="C200" s="17" t="n"/>
      <c r="D200" s="17" t="n"/>
      <c r="E200" s="34" t="n"/>
      <c r="F200" s="34" t="n"/>
      <c r="G200" s="17" t="n"/>
      <c r="H200" s="17" t="n"/>
      <c r="I200" s="17" t="n"/>
      <c r="J200" s="34" t="n"/>
      <c r="K200" s="17" t="n"/>
      <c r="L200" s="34" t="n"/>
      <c r="M200" s="17" t="n"/>
      <c r="N200" s="34" t="n"/>
      <c r="O200" s="17" t="n"/>
      <c r="P200" s="34" t="n"/>
      <c r="Q200" s="17" t="n"/>
      <c r="R200" s="34" t="n"/>
      <c r="S200" s="17" t="n"/>
      <c r="T200" s="34" t="n"/>
      <c r="U200" s="11">
        <f>IF($A200="","",SUM($AC200:$AH200))</f>
        <v/>
      </c>
      <c r="V200" s="11">
        <f>IF($A200="","",$AC200*--OR($I200="Accepted",$I200="Waived")+$AD200*--OR($K200="Accepted",$K200="Waived")+$AE200*--OR($M200="Accepted",$M200="Waived")+$AF200*--OR($O200="Accepted",$O200="Waived")+$AG200*--OR($Q200="Accepted",$Q200="Waived")+$AH200*--OR($S200="Accepted",$S200="Waived"))</f>
        <v/>
      </c>
      <c r="W200" s="19">
        <f>IF($A200="","",IFERROR(IF($U200=0,0,$V200/$U200),0))</f>
        <v/>
      </c>
      <c r="X200" s="11">
        <f>IF($A200="","",$U200-$V200)</f>
        <v/>
      </c>
      <c r="Y200" s="20">
        <f>IF(OR($A200="",$F200=""),"",$F200-Dashboard!$B$2)</f>
        <v/>
      </c>
      <c r="Z200" s="21">
        <f>IF($A200="","",IF(OR($H200="Declined",$H200="Withdrawn"),"Closed",IF(OR($C200="",COUNTIF(Lists!$A$5:$A$8,$C200)=0),"Configuration issue",IF($F200="","Add target start date",IF(OR(AND($AC200=1,$I200="Needs Revision"),AND($AD200=1,$K200="Needs Revision"),AND($AE200=1,$M200="Needs Revision"),AND($AF200=1,$O200="Needs Revision"),AND($AG200=1,$Q200="Needs Revision"),AND($AH200=1,$S200="Needs Revision")),"Needs revision",IF($W200=1,"Complete",IF($Y200&lt;0,"Past due: documents outstanding",IF($Y200&lt;=14,"Urgent: due within 14 days","Documents outstanding"))))))))</f>
        <v/>
      </c>
      <c r="AA200" s="34" t="n"/>
      <c r="AB200" s="22" t="n"/>
      <c r="AC200" s="11">
        <f>IF($A200="","",IFERROR(INDEX(Lists!$B$5:$B$8,MATCH($C200,Lists!$A$5:$A$8,0)),0))</f>
        <v/>
      </c>
      <c r="AD200" s="11">
        <f>IF($A200="","",IFERROR(INDEX(Lists!$C$5:$C$8,MATCH($C200,Lists!$A$5:$A$8,0)),0))</f>
        <v/>
      </c>
      <c r="AE200" s="11">
        <f>IF($A200="","",IFERROR(INDEX(Lists!$D$5:$D$8,MATCH($C200,Lists!$A$5:$A$8,0)),0))</f>
        <v/>
      </c>
      <c r="AF200" s="11">
        <f>IF($A200="","",IFERROR(INDEX(Lists!$E$5:$E$8,MATCH($C200,Lists!$A$5:$A$8,0)),0))</f>
        <v/>
      </c>
      <c r="AG200" s="11">
        <f>IF($A200="","",IFERROR(INDEX(Lists!$F$5:$F$8,MATCH($C200,Lists!$A$5:$A$8,0)),0))</f>
        <v/>
      </c>
      <c r="AH200" s="11">
        <f>IF($A200="","",IFERROR(INDEX(Lists!$G$5:$G$8,MATCH($C200,Lists!$A$5:$A$8,0)),0))</f>
        <v/>
      </c>
    </row>
    <row r="201">
      <c r="A201" s="17" t="n"/>
      <c r="B201" s="17" t="n"/>
      <c r="C201" s="17" t="n"/>
      <c r="D201" s="17" t="n"/>
      <c r="E201" s="34" t="n"/>
      <c r="F201" s="34" t="n"/>
      <c r="G201" s="17" t="n"/>
      <c r="H201" s="17" t="n"/>
      <c r="I201" s="17" t="n"/>
      <c r="J201" s="34" t="n"/>
      <c r="K201" s="17" t="n"/>
      <c r="L201" s="34" t="n"/>
      <c r="M201" s="17" t="n"/>
      <c r="N201" s="34" t="n"/>
      <c r="O201" s="17" t="n"/>
      <c r="P201" s="34" t="n"/>
      <c r="Q201" s="17" t="n"/>
      <c r="R201" s="34" t="n"/>
      <c r="S201" s="17" t="n"/>
      <c r="T201" s="34" t="n"/>
      <c r="U201" s="11">
        <f>IF($A201="","",SUM($AC201:$AH201))</f>
        <v/>
      </c>
      <c r="V201" s="11">
        <f>IF($A201="","",$AC201*--OR($I201="Accepted",$I201="Waived")+$AD201*--OR($K201="Accepted",$K201="Waived")+$AE201*--OR($M201="Accepted",$M201="Waived")+$AF201*--OR($O201="Accepted",$O201="Waived")+$AG201*--OR($Q201="Accepted",$Q201="Waived")+$AH201*--OR($S201="Accepted",$S201="Waived"))</f>
        <v/>
      </c>
      <c r="W201" s="19">
        <f>IF($A201="","",IFERROR(IF($U201=0,0,$V201/$U201),0))</f>
        <v/>
      </c>
      <c r="X201" s="11">
        <f>IF($A201="","",$U201-$V201)</f>
        <v/>
      </c>
      <c r="Y201" s="20">
        <f>IF(OR($A201="",$F201=""),"",$F201-Dashboard!$B$2)</f>
        <v/>
      </c>
      <c r="Z201" s="21">
        <f>IF($A201="","",IF(OR($H201="Declined",$H201="Withdrawn"),"Closed",IF(OR($C201="",COUNTIF(Lists!$A$5:$A$8,$C201)=0),"Configuration issue",IF($F201="","Add target start date",IF(OR(AND($AC201=1,$I201="Needs Revision"),AND($AD201=1,$K201="Needs Revision"),AND($AE201=1,$M201="Needs Revision"),AND($AF201=1,$O201="Needs Revision"),AND($AG201=1,$Q201="Needs Revision"),AND($AH201=1,$S201="Needs Revision")),"Needs revision",IF($W201=1,"Complete",IF($Y201&lt;0,"Past due: documents outstanding",IF($Y201&lt;=14,"Urgent: due within 14 days","Documents outstanding"))))))))</f>
        <v/>
      </c>
      <c r="AA201" s="34" t="n"/>
      <c r="AB201" s="22" t="n"/>
      <c r="AC201" s="11">
        <f>IF($A201="","",IFERROR(INDEX(Lists!$B$5:$B$8,MATCH($C201,Lists!$A$5:$A$8,0)),0))</f>
        <v/>
      </c>
      <c r="AD201" s="11">
        <f>IF($A201="","",IFERROR(INDEX(Lists!$C$5:$C$8,MATCH($C201,Lists!$A$5:$A$8,0)),0))</f>
        <v/>
      </c>
      <c r="AE201" s="11">
        <f>IF($A201="","",IFERROR(INDEX(Lists!$D$5:$D$8,MATCH($C201,Lists!$A$5:$A$8,0)),0))</f>
        <v/>
      </c>
      <c r="AF201" s="11">
        <f>IF($A201="","",IFERROR(INDEX(Lists!$E$5:$E$8,MATCH($C201,Lists!$A$5:$A$8,0)),0))</f>
        <v/>
      </c>
      <c r="AG201" s="11">
        <f>IF($A201="","",IFERROR(INDEX(Lists!$F$5:$F$8,MATCH($C201,Lists!$A$5:$A$8,0)),0))</f>
        <v/>
      </c>
      <c r="AH201" s="11">
        <f>IF($A201="","",IFERROR(INDEX(Lists!$G$5:$G$8,MATCH($C201,Lists!$A$5:$A$8,0)),0))</f>
        <v/>
      </c>
    </row>
    <row r="202">
      <c r="A202" s="17" t="n"/>
      <c r="B202" s="17" t="n"/>
      <c r="C202" s="17" t="n"/>
      <c r="D202" s="17" t="n"/>
      <c r="E202" s="34" t="n"/>
      <c r="F202" s="34" t="n"/>
      <c r="G202" s="17" t="n"/>
      <c r="H202" s="17" t="n"/>
      <c r="I202" s="17" t="n"/>
      <c r="J202" s="34" t="n"/>
      <c r="K202" s="17" t="n"/>
      <c r="L202" s="34" t="n"/>
      <c r="M202" s="17" t="n"/>
      <c r="N202" s="34" t="n"/>
      <c r="O202" s="17" t="n"/>
      <c r="P202" s="34" t="n"/>
      <c r="Q202" s="17" t="n"/>
      <c r="R202" s="34" t="n"/>
      <c r="S202" s="17" t="n"/>
      <c r="T202" s="34" t="n"/>
      <c r="U202" s="11">
        <f>IF($A202="","",SUM($AC202:$AH202))</f>
        <v/>
      </c>
      <c r="V202" s="11">
        <f>IF($A202="","",$AC202*--OR($I202="Accepted",$I202="Waived")+$AD202*--OR($K202="Accepted",$K202="Waived")+$AE202*--OR($M202="Accepted",$M202="Waived")+$AF202*--OR($O202="Accepted",$O202="Waived")+$AG202*--OR($Q202="Accepted",$Q202="Waived")+$AH202*--OR($S202="Accepted",$S202="Waived"))</f>
        <v/>
      </c>
      <c r="W202" s="19">
        <f>IF($A202="","",IFERROR(IF($U202=0,0,$V202/$U202),0))</f>
        <v/>
      </c>
      <c r="X202" s="11">
        <f>IF($A202="","",$U202-$V202)</f>
        <v/>
      </c>
      <c r="Y202" s="20">
        <f>IF(OR($A202="",$F202=""),"",$F202-Dashboard!$B$2)</f>
        <v/>
      </c>
      <c r="Z202" s="21">
        <f>IF($A202="","",IF(OR($H202="Declined",$H202="Withdrawn"),"Closed",IF(OR($C202="",COUNTIF(Lists!$A$5:$A$8,$C202)=0),"Configuration issue",IF($F202="","Add target start date",IF(OR(AND($AC202=1,$I202="Needs Revision"),AND($AD202=1,$K202="Needs Revision"),AND($AE202=1,$M202="Needs Revision"),AND($AF202=1,$O202="Needs Revision"),AND($AG202=1,$Q202="Needs Revision"),AND($AH202=1,$S202="Needs Revision")),"Needs revision",IF($W202=1,"Complete",IF($Y202&lt;0,"Past due: documents outstanding",IF($Y202&lt;=14,"Urgent: due within 14 days","Documents outstanding"))))))))</f>
        <v/>
      </c>
      <c r="AA202" s="34" t="n"/>
      <c r="AB202" s="22" t="n"/>
      <c r="AC202" s="11">
        <f>IF($A202="","",IFERROR(INDEX(Lists!$B$5:$B$8,MATCH($C202,Lists!$A$5:$A$8,0)),0))</f>
        <v/>
      </c>
      <c r="AD202" s="11">
        <f>IF($A202="","",IFERROR(INDEX(Lists!$C$5:$C$8,MATCH($C202,Lists!$A$5:$A$8,0)),0))</f>
        <v/>
      </c>
      <c r="AE202" s="11">
        <f>IF($A202="","",IFERROR(INDEX(Lists!$D$5:$D$8,MATCH($C202,Lists!$A$5:$A$8,0)),0))</f>
        <v/>
      </c>
      <c r="AF202" s="11">
        <f>IF($A202="","",IFERROR(INDEX(Lists!$E$5:$E$8,MATCH($C202,Lists!$A$5:$A$8,0)),0))</f>
        <v/>
      </c>
      <c r="AG202" s="11">
        <f>IF($A202="","",IFERROR(INDEX(Lists!$F$5:$F$8,MATCH($C202,Lists!$A$5:$A$8,0)),0))</f>
        <v/>
      </c>
      <c r="AH202" s="11">
        <f>IF($A202="","",IFERROR(INDEX(Lists!$G$5:$G$8,MATCH($C202,Lists!$A$5:$A$8,0)),0))</f>
        <v/>
      </c>
    </row>
    <row r="203">
      <c r="A203" s="17" t="n"/>
      <c r="B203" s="17" t="n"/>
      <c r="C203" s="17" t="n"/>
      <c r="D203" s="17" t="n"/>
      <c r="E203" s="34" t="n"/>
      <c r="F203" s="34" t="n"/>
      <c r="G203" s="17" t="n"/>
      <c r="H203" s="17" t="n"/>
      <c r="I203" s="17" t="n"/>
      <c r="J203" s="34" t="n"/>
      <c r="K203" s="17" t="n"/>
      <c r="L203" s="34" t="n"/>
      <c r="M203" s="17" t="n"/>
      <c r="N203" s="34" t="n"/>
      <c r="O203" s="17" t="n"/>
      <c r="P203" s="34" t="n"/>
      <c r="Q203" s="17" t="n"/>
      <c r="R203" s="34" t="n"/>
      <c r="S203" s="17" t="n"/>
      <c r="T203" s="34" t="n"/>
      <c r="U203" s="11">
        <f>IF($A203="","",SUM($AC203:$AH203))</f>
        <v/>
      </c>
      <c r="V203" s="11">
        <f>IF($A203="","",$AC203*--OR($I203="Accepted",$I203="Waived")+$AD203*--OR($K203="Accepted",$K203="Waived")+$AE203*--OR($M203="Accepted",$M203="Waived")+$AF203*--OR($O203="Accepted",$O203="Waived")+$AG203*--OR($Q203="Accepted",$Q203="Waived")+$AH203*--OR($S203="Accepted",$S203="Waived"))</f>
        <v/>
      </c>
      <c r="W203" s="19">
        <f>IF($A203="","",IFERROR(IF($U203=0,0,$V203/$U203),0))</f>
        <v/>
      </c>
      <c r="X203" s="11">
        <f>IF($A203="","",$U203-$V203)</f>
        <v/>
      </c>
      <c r="Y203" s="20">
        <f>IF(OR($A203="",$F203=""),"",$F203-Dashboard!$B$2)</f>
        <v/>
      </c>
      <c r="Z203" s="21">
        <f>IF($A203="","",IF(OR($H203="Declined",$H203="Withdrawn"),"Closed",IF(OR($C203="",COUNTIF(Lists!$A$5:$A$8,$C203)=0),"Configuration issue",IF($F203="","Add target start date",IF(OR(AND($AC203=1,$I203="Needs Revision"),AND($AD203=1,$K203="Needs Revision"),AND($AE203=1,$M203="Needs Revision"),AND($AF203=1,$O203="Needs Revision"),AND($AG203=1,$Q203="Needs Revision"),AND($AH203=1,$S203="Needs Revision")),"Needs revision",IF($W203=1,"Complete",IF($Y203&lt;0,"Past due: documents outstanding",IF($Y203&lt;=14,"Urgent: due within 14 days","Documents outstanding"))))))))</f>
        <v/>
      </c>
      <c r="AA203" s="34" t="n"/>
      <c r="AB203" s="22" t="n"/>
      <c r="AC203" s="11">
        <f>IF($A203="","",IFERROR(INDEX(Lists!$B$5:$B$8,MATCH($C203,Lists!$A$5:$A$8,0)),0))</f>
        <v/>
      </c>
      <c r="AD203" s="11">
        <f>IF($A203="","",IFERROR(INDEX(Lists!$C$5:$C$8,MATCH($C203,Lists!$A$5:$A$8,0)),0))</f>
        <v/>
      </c>
      <c r="AE203" s="11">
        <f>IF($A203="","",IFERROR(INDEX(Lists!$D$5:$D$8,MATCH($C203,Lists!$A$5:$A$8,0)),0))</f>
        <v/>
      </c>
      <c r="AF203" s="11">
        <f>IF($A203="","",IFERROR(INDEX(Lists!$E$5:$E$8,MATCH($C203,Lists!$A$5:$A$8,0)),0))</f>
        <v/>
      </c>
      <c r="AG203" s="11">
        <f>IF($A203="","",IFERROR(INDEX(Lists!$F$5:$F$8,MATCH($C203,Lists!$A$5:$A$8,0)),0))</f>
        <v/>
      </c>
      <c r="AH203" s="11">
        <f>IF($A203="","",IFERROR(INDEX(Lists!$G$5:$G$8,MATCH($C203,Lists!$A$5:$A$8,0)),0))</f>
        <v/>
      </c>
    </row>
    <row r="204">
      <c r="A204" s="17" t="n"/>
      <c r="B204" s="17" t="n"/>
      <c r="C204" s="17" t="n"/>
      <c r="D204" s="17" t="n"/>
      <c r="E204" s="34" t="n"/>
      <c r="F204" s="34" t="n"/>
      <c r="G204" s="17" t="n"/>
      <c r="H204" s="17" t="n"/>
      <c r="I204" s="17" t="n"/>
      <c r="J204" s="34" t="n"/>
      <c r="K204" s="17" t="n"/>
      <c r="L204" s="34" t="n"/>
      <c r="M204" s="17" t="n"/>
      <c r="N204" s="34" t="n"/>
      <c r="O204" s="17" t="n"/>
      <c r="P204" s="34" t="n"/>
      <c r="Q204" s="17" t="n"/>
      <c r="R204" s="34" t="n"/>
      <c r="S204" s="17" t="n"/>
      <c r="T204" s="34" t="n"/>
      <c r="U204" s="11">
        <f>IF($A204="","",SUM($AC204:$AH204))</f>
        <v/>
      </c>
      <c r="V204" s="11">
        <f>IF($A204="","",$AC204*--OR($I204="Accepted",$I204="Waived")+$AD204*--OR($K204="Accepted",$K204="Waived")+$AE204*--OR($M204="Accepted",$M204="Waived")+$AF204*--OR($O204="Accepted",$O204="Waived")+$AG204*--OR($Q204="Accepted",$Q204="Waived")+$AH204*--OR($S204="Accepted",$S204="Waived"))</f>
        <v/>
      </c>
      <c r="W204" s="19">
        <f>IF($A204="","",IFERROR(IF($U204=0,0,$V204/$U204),0))</f>
        <v/>
      </c>
      <c r="X204" s="11">
        <f>IF($A204="","",$U204-$V204)</f>
        <v/>
      </c>
      <c r="Y204" s="20">
        <f>IF(OR($A204="",$F204=""),"",$F204-Dashboard!$B$2)</f>
        <v/>
      </c>
      <c r="Z204" s="21">
        <f>IF($A204="","",IF(OR($H204="Declined",$H204="Withdrawn"),"Closed",IF(OR($C204="",COUNTIF(Lists!$A$5:$A$8,$C204)=0),"Configuration issue",IF($F204="","Add target start date",IF(OR(AND($AC204=1,$I204="Needs Revision"),AND($AD204=1,$K204="Needs Revision"),AND($AE204=1,$M204="Needs Revision"),AND($AF204=1,$O204="Needs Revision"),AND($AG204=1,$Q204="Needs Revision"),AND($AH204=1,$S204="Needs Revision")),"Needs revision",IF($W204=1,"Complete",IF($Y204&lt;0,"Past due: documents outstanding",IF($Y204&lt;=14,"Urgent: due within 14 days","Documents outstanding"))))))))</f>
        <v/>
      </c>
      <c r="AA204" s="34" t="n"/>
      <c r="AB204" s="22" t="n"/>
      <c r="AC204" s="11">
        <f>IF($A204="","",IFERROR(INDEX(Lists!$B$5:$B$8,MATCH($C204,Lists!$A$5:$A$8,0)),0))</f>
        <v/>
      </c>
      <c r="AD204" s="11">
        <f>IF($A204="","",IFERROR(INDEX(Lists!$C$5:$C$8,MATCH($C204,Lists!$A$5:$A$8,0)),0))</f>
        <v/>
      </c>
      <c r="AE204" s="11">
        <f>IF($A204="","",IFERROR(INDEX(Lists!$D$5:$D$8,MATCH($C204,Lists!$A$5:$A$8,0)),0))</f>
        <v/>
      </c>
      <c r="AF204" s="11">
        <f>IF($A204="","",IFERROR(INDEX(Lists!$E$5:$E$8,MATCH($C204,Lists!$A$5:$A$8,0)),0))</f>
        <v/>
      </c>
      <c r="AG204" s="11">
        <f>IF($A204="","",IFERROR(INDEX(Lists!$F$5:$F$8,MATCH($C204,Lists!$A$5:$A$8,0)),0))</f>
        <v/>
      </c>
      <c r="AH204" s="11">
        <f>IF($A204="","",IFERROR(INDEX(Lists!$G$5:$G$8,MATCH($C204,Lists!$A$5:$A$8,0)),0))</f>
        <v/>
      </c>
    </row>
    <row r="205">
      <c r="A205" s="17" t="n"/>
      <c r="B205" s="17" t="n"/>
      <c r="C205" s="17" t="n"/>
      <c r="D205" s="17" t="n"/>
      <c r="E205" s="34" t="n"/>
      <c r="F205" s="34" t="n"/>
      <c r="G205" s="17" t="n"/>
      <c r="H205" s="17" t="n"/>
      <c r="I205" s="17" t="n"/>
      <c r="J205" s="34" t="n"/>
      <c r="K205" s="17" t="n"/>
      <c r="L205" s="34" t="n"/>
      <c r="M205" s="17" t="n"/>
      <c r="N205" s="34" t="n"/>
      <c r="O205" s="17" t="n"/>
      <c r="P205" s="34" t="n"/>
      <c r="Q205" s="17" t="n"/>
      <c r="R205" s="34" t="n"/>
      <c r="S205" s="17" t="n"/>
      <c r="T205" s="34" t="n"/>
      <c r="U205" s="11">
        <f>IF($A205="","",SUM($AC205:$AH205))</f>
        <v/>
      </c>
      <c r="V205" s="11">
        <f>IF($A205="","",$AC205*--OR($I205="Accepted",$I205="Waived")+$AD205*--OR($K205="Accepted",$K205="Waived")+$AE205*--OR($M205="Accepted",$M205="Waived")+$AF205*--OR($O205="Accepted",$O205="Waived")+$AG205*--OR($Q205="Accepted",$Q205="Waived")+$AH205*--OR($S205="Accepted",$S205="Waived"))</f>
        <v/>
      </c>
      <c r="W205" s="19">
        <f>IF($A205="","",IFERROR(IF($U205=0,0,$V205/$U205),0))</f>
        <v/>
      </c>
      <c r="X205" s="11">
        <f>IF($A205="","",$U205-$V205)</f>
        <v/>
      </c>
      <c r="Y205" s="20">
        <f>IF(OR($A205="",$F205=""),"",$F205-Dashboard!$B$2)</f>
        <v/>
      </c>
      <c r="Z205" s="21">
        <f>IF($A205="","",IF(OR($H205="Declined",$H205="Withdrawn"),"Closed",IF(OR($C205="",COUNTIF(Lists!$A$5:$A$8,$C205)=0),"Configuration issue",IF($F205="","Add target start date",IF(OR(AND($AC205=1,$I205="Needs Revision"),AND($AD205=1,$K205="Needs Revision"),AND($AE205=1,$M205="Needs Revision"),AND($AF205=1,$O205="Needs Revision"),AND($AG205=1,$Q205="Needs Revision"),AND($AH205=1,$S205="Needs Revision")),"Needs revision",IF($W205=1,"Complete",IF($Y205&lt;0,"Past due: documents outstanding",IF($Y205&lt;=14,"Urgent: due within 14 days","Documents outstanding"))))))))</f>
        <v/>
      </c>
      <c r="AA205" s="34" t="n"/>
      <c r="AB205" s="22" t="n"/>
      <c r="AC205" s="11">
        <f>IF($A205="","",IFERROR(INDEX(Lists!$B$5:$B$8,MATCH($C205,Lists!$A$5:$A$8,0)),0))</f>
        <v/>
      </c>
      <c r="AD205" s="11">
        <f>IF($A205="","",IFERROR(INDEX(Lists!$C$5:$C$8,MATCH($C205,Lists!$A$5:$A$8,0)),0))</f>
        <v/>
      </c>
      <c r="AE205" s="11">
        <f>IF($A205="","",IFERROR(INDEX(Lists!$D$5:$D$8,MATCH($C205,Lists!$A$5:$A$8,0)),0))</f>
        <v/>
      </c>
      <c r="AF205" s="11">
        <f>IF($A205="","",IFERROR(INDEX(Lists!$E$5:$E$8,MATCH($C205,Lists!$A$5:$A$8,0)),0))</f>
        <v/>
      </c>
      <c r="AG205" s="11">
        <f>IF($A205="","",IFERROR(INDEX(Lists!$F$5:$F$8,MATCH($C205,Lists!$A$5:$A$8,0)),0))</f>
        <v/>
      </c>
      <c r="AH205" s="11">
        <f>IF($A205="","",IFERROR(INDEX(Lists!$G$5:$G$8,MATCH($C205,Lists!$A$5:$A$8,0)),0))</f>
        <v/>
      </c>
    </row>
  </sheetData>
  <autoFilter ref="A5:AH205"/>
  <mergeCells count="1">
    <mergeCell ref="A1:AH1"/>
  </mergeCells>
  <conditionalFormatting sqref="A6:A205">
    <cfRule type="expression" priority="1" dxfId="2">
      <formula>AND($A6&lt;&gt;"",COUNTIF($A$6:$A$205,$A6)&gt;1)</formula>
    </cfRule>
  </conditionalFormatting>
  <conditionalFormatting sqref="I6:J205">
    <cfRule type="expression" priority="2" dxfId="4">
      <formula>AND($A6&lt;&gt;"",OR($I6="Received",$I6="Accepted",$I6="Needs Revision"),$J6="")</formula>
    </cfRule>
    <cfRule type="expression" priority="3" dxfId="2">
      <formula>AND($A6&lt;&gt;"",$J6&lt;&gt;"",OR($I6="",$I6="Not Started",$I6="Requested",$I6="Not Required"))</formula>
    </cfRule>
    <cfRule type="expression" priority="4" dxfId="5">
      <formula>AND($A6&lt;&gt;"",$AC6=0,$I6&lt;&gt;"",$I6&lt;&gt;"Not Required")</formula>
    </cfRule>
    <cfRule type="expression" priority="5" dxfId="2">
      <formula>AND($A6&lt;&gt;"",$AC6=1,$I6="Not Required")</formula>
    </cfRule>
  </conditionalFormatting>
  <conditionalFormatting sqref="K6:L205">
    <cfRule type="expression" priority="6" dxfId="4">
      <formula>AND($A6&lt;&gt;"",OR($K6="Received",$K6="Accepted",$K6="Needs Revision"),$L6="")</formula>
    </cfRule>
    <cfRule type="expression" priority="7" dxfId="2">
      <formula>AND($A6&lt;&gt;"",$L6&lt;&gt;"",OR($K6="",$K6="Not Started",$K6="Requested",$K6="Not Required"))</formula>
    </cfRule>
    <cfRule type="expression" priority="8" dxfId="5">
      <formula>AND($A6&lt;&gt;"",$AD6=0,$K6&lt;&gt;"",$K6&lt;&gt;"Not Required")</formula>
    </cfRule>
    <cfRule type="expression" priority="9" dxfId="2">
      <formula>AND($A6&lt;&gt;"",$AD6=1,$K6="Not Required")</formula>
    </cfRule>
  </conditionalFormatting>
  <conditionalFormatting sqref="M6:N205">
    <cfRule type="expression" priority="10" dxfId="4">
      <formula>AND($A6&lt;&gt;"",OR($M6="Received",$M6="Accepted",$M6="Needs Revision"),$N6="")</formula>
    </cfRule>
    <cfRule type="expression" priority="11" dxfId="2">
      <formula>AND($A6&lt;&gt;"",$N6&lt;&gt;"",OR($M6="",$M6="Not Started",$M6="Requested",$M6="Not Required"))</formula>
    </cfRule>
    <cfRule type="expression" priority="12" dxfId="5">
      <formula>AND($A6&lt;&gt;"",$AE6=0,$M6&lt;&gt;"",$M6&lt;&gt;"Not Required")</formula>
    </cfRule>
    <cfRule type="expression" priority="13" dxfId="2">
      <formula>AND($A6&lt;&gt;"",$AE6=1,$M6="Not Required")</formula>
    </cfRule>
  </conditionalFormatting>
  <conditionalFormatting sqref="O6:P205">
    <cfRule type="expression" priority="14" dxfId="4">
      <formula>AND($A6&lt;&gt;"",OR($O6="Received",$O6="Accepted",$O6="Needs Revision"),$P6="")</formula>
    </cfRule>
    <cfRule type="expression" priority="15" dxfId="2">
      <formula>AND($A6&lt;&gt;"",$P6&lt;&gt;"",OR($O6="",$O6="Not Started",$O6="Requested",$O6="Not Required"))</formula>
    </cfRule>
    <cfRule type="expression" priority="16" dxfId="5">
      <formula>AND($A6&lt;&gt;"",$AF6=0,$O6&lt;&gt;"",$O6&lt;&gt;"Not Required")</formula>
    </cfRule>
    <cfRule type="expression" priority="17" dxfId="2">
      <formula>AND($A6&lt;&gt;"",$AF6=1,$O6="Not Required")</formula>
    </cfRule>
  </conditionalFormatting>
  <conditionalFormatting sqref="Q6:R205">
    <cfRule type="expression" priority="18" dxfId="4">
      <formula>AND($A6&lt;&gt;"",OR($Q6="Received",$Q6="Accepted",$Q6="Needs Revision"),$R6="")</formula>
    </cfRule>
    <cfRule type="expression" priority="19" dxfId="2">
      <formula>AND($A6&lt;&gt;"",$R6&lt;&gt;"",OR($Q6="",$Q6="Not Started",$Q6="Requested",$Q6="Not Required"))</formula>
    </cfRule>
    <cfRule type="expression" priority="20" dxfId="5">
      <formula>AND($A6&lt;&gt;"",$AG6=0,$Q6&lt;&gt;"",$Q6&lt;&gt;"Not Required")</formula>
    </cfRule>
    <cfRule type="expression" priority="21" dxfId="2">
      <formula>AND($A6&lt;&gt;"",$AG6=1,$Q6="Not Required")</formula>
    </cfRule>
  </conditionalFormatting>
  <conditionalFormatting sqref="S6:T205">
    <cfRule type="expression" priority="22" dxfId="4">
      <formula>AND($A6&lt;&gt;"",OR($S6="Received",$S6="Accepted",$S6="Needs Revision"),$T6="")</formula>
    </cfRule>
    <cfRule type="expression" priority="23" dxfId="2">
      <formula>AND($A6&lt;&gt;"",$T6&lt;&gt;"",OR($S6="",$S6="Not Started",$S6="Requested",$S6="Not Required"))</formula>
    </cfRule>
    <cfRule type="expression" priority="24" dxfId="5">
      <formula>AND($A6&lt;&gt;"",$AH6=0,$S6&lt;&gt;"",$S6&lt;&gt;"Not Required")</formula>
    </cfRule>
    <cfRule type="expression" priority="25" dxfId="2">
      <formula>AND($A6&lt;&gt;"",$AH6=1,$S6="Not Required")</formula>
    </cfRule>
  </conditionalFormatting>
  <conditionalFormatting sqref="W6:W205">
    <cfRule type="expression" priority="26" dxfId="0">
      <formula>AND($A6&lt;&gt;"",$W6=1)</formula>
    </cfRule>
    <cfRule type="expression" priority="27" dxfId="1">
      <formula>AND($A6&lt;&gt;"",$W6&gt;=0.5,$W6&lt;1)</formula>
    </cfRule>
    <cfRule type="expression" priority="28" dxfId="2">
      <formula>AND($A6&lt;&gt;"",$W6&lt;0.5)</formula>
    </cfRule>
  </conditionalFormatting>
  <conditionalFormatting sqref="Z6:Z205">
    <cfRule type="expression" priority="29" dxfId="0">
      <formula>AND($A6&lt;&gt;"",$Z6="Complete")</formula>
    </cfRule>
    <cfRule type="expression" priority="30" dxfId="1">
      <formula>AND($A6&lt;&gt;"",$Z6="Documents outstanding")</formula>
    </cfRule>
    <cfRule type="expression" priority="31" dxfId="3">
      <formula>AND($A6&lt;&gt;"",LEFT($Z6,6)="Urgent")</formula>
    </cfRule>
    <cfRule type="expression" priority="32" dxfId="2">
      <formula>AND($A6&lt;&gt;"",LEFT($Z6,8)="Past due")</formula>
    </cfRule>
    <cfRule type="expression" priority="33" dxfId="2">
      <formula>AND($A6&lt;&gt;"",$Z6="Needs revision")</formula>
    </cfRule>
    <cfRule type="expression" priority="34" dxfId="2">
      <formula>AND($A6&lt;&gt;"",$Z6="Configuration issue")</formula>
    </cfRule>
    <cfRule type="expression" priority="35" dxfId="1">
      <formula>AND($A6&lt;&gt;"",$Z6="Add target start date")</formula>
    </cfRule>
    <cfRule type="expression" priority="36" dxfId="6">
      <formula>AND($A6&lt;&gt;"",$Z6="Closed")</formula>
    </cfRule>
  </conditionalFormatting>
  <conditionalFormatting sqref="AA6:AA205">
    <cfRule type="expression" priority="37" dxfId="1">
      <formula>AND($A6&lt;&gt;"",$H6&lt;&gt;"Declined",$H6&lt;&gt;"Withdrawn",OR($AA6="",Dashboard!$B$2-$AA6&gt;14))</formula>
    </cfRule>
  </conditionalFormatting>
  <conditionalFormatting sqref="A6:AB205">
    <cfRule type="expression" priority="38" dxfId="6">
      <formula>OR($H6="Declined",$H6="Withdrawn")</formula>
    </cfRule>
  </conditionalFormatting>
  <dataValidations count="7">
    <dataValidation sqref="A6:A205" showDropDown="0" showInputMessage="0" showErrorMessage="1" allowBlank="0" errorTitle="Invalid Applicant ID" error="Applicant ID must be unique and no more than 20 characters." type="custom">
      <formula1>OR(A6="",AND(LEN(A6)&lt;=20,COUNTIF($A$6:$A$205,A6)=1))</formula1>
    </dataValidation>
    <dataValidation sqref="C6:C205" showDropDown="0" showInputMessage="0" showErrorMessage="1" allowBlank="0" errorTitle="Invalid Selection" error="Select a program from the list." type="list">
      <formula1>Lists!$A$5:$A$8</formula1>
    </dataValidation>
    <dataValidation sqref="D6:D205" showDropDown="0" showInputMessage="0" showErrorMessage="1" allowBlank="0" errorTitle="Invalid Selection" error="Select a cohort from the list." type="list">
      <formula1>Lists!$I$5:$I$8</formula1>
    </dataValidation>
    <dataValidation sqref="G6:G205" showDropDown="0" showInputMessage="0" showErrorMessage="1" allowBlank="0" errorTitle="Invalid Selection" error="Select an owner from the list." type="list">
      <formula1>Lists!$K$5:$K$8</formula1>
    </dataValidation>
    <dataValidation sqref="H6:H205" showDropDown="0" showInputMessage="0" showErrorMessage="1" allowBlank="0" errorTitle="Invalid Selection" error="Select an application status from the list." type="list">
      <formula1>Lists!$M$5:$M$11</formula1>
    </dataValidation>
    <dataValidation sqref="I6:I205 K6:K205 M6:M205 O6:O205 Q6:Q205 S6:S205" showDropDown="0" showInputMessage="0" showErrorMessage="1" allowBlank="0" errorTitle="Invalid Selection" error="Select a document status from the list." type="list">
      <formula1>Lists!$O$5:$O$11</formula1>
    </dataValidation>
    <dataValidation sqref="E6:F205 J6:J205 L6:L205 N6:N205 P6:P205 R6:R205 T6:T205 AA6:AA205" showDropDown="0" showInputMessage="0" showErrorMessage="1" allowBlank="0" errorTitle="Invalid Date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1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8" customWidth="1" min="9" max="9"/>
    <col width="20" customWidth="1" min="11" max="11"/>
    <col width="24" customWidth="1" min="13" max="13"/>
    <col width="22" customWidth="1" min="15" max="15"/>
  </cols>
  <sheetData>
    <row r="1" ht="28" customHeight="1">
      <c r="A1" s="1" t="inlineStr">
        <is>
          <t>Workbook Lists and Requirements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1" t="n"/>
    </row>
    <row r="2" ht="30" customHeight="1">
      <c r="A2" s="6" t="inlineStr">
        <is>
          <t>Update lists carefully. Program requirement changes affect completion calculations for every applicant assigned to that program.</t>
        </is>
      </c>
    </row>
    <row r="4">
      <c r="A4" s="10" t="inlineStr">
        <is>
          <t>Program</t>
        </is>
      </c>
      <c r="B4" s="10" t="inlineStr">
        <is>
          <t>Application Form Required</t>
        </is>
      </c>
      <c r="C4" s="10" t="inlineStr">
        <is>
          <t>Identity Verification Required</t>
        </is>
      </c>
      <c r="D4" s="10" t="inlineStr">
        <is>
          <t>Transcript Required</t>
        </is>
      </c>
      <c r="E4" s="10" t="inlineStr">
        <is>
          <t>Resume Required</t>
        </is>
      </c>
      <c r="F4" s="10" t="inlineStr">
        <is>
          <t>Recommendation Required</t>
        </is>
      </c>
      <c r="G4" s="10" t="inlineStr">
        <is>
          <t>Prerequisite Proof Required</t>
        </is>
      </c>
      <c r="I4" s="10" t="inlineStr">
        <is>
          <t>Cohort</t>
        </is>
      </c>
      <c r="K4" s="10" t="inlineStr">
        <is>
          <t>Owner</t>
        </is>
      </c>
      <c r="M4" s="10" t="inlineStr">
        <is>
          <t>Application Status</t>
        </is>
      </c>
      <c r="O4" s="10" t="inlineStr">
        <is>
          <t>Document Status</t>
        </is>
      </c>
    </row>
    <row r="5">
      <c r="A5" s="17" t="inlineStr">
        <is>
          <t>Allied Health Foundations</t>
        </is>
      </c>
      <c r="B5" s="23" t="n">
        <v>1</v>
      </c>
      <c r="C5" s="23" t="n">
        <v>1</v>
      </c>
      <c r="D5" s="23" t="n">
        <v>1</v>
      </c>
      <c r="E5" s="23" t="n">
        <v>0</v>
      </c>
      <c r="F5" s="23" t="n">
        <v>1</v>
      </c>
      <c r="G5" s="23" t="n">
        <v>1</v>
      </c>
      <c r="I5" s="17" t="inlineStr">
        <is>
          <t>Fall 2026</t>
        </is>
      </c>
      <c r="K5" s="17" t="inlineStr">
        <is>
          <t>Jordan Lee</t>
        </is>
      </c>
      <c r="M5" s="17" t="inlineStr">
        <is>
          <t>New</t>
        </is>
      </c>
      <c r="O5" s="17" t="inlineStr">
        <is>
          <t>Not Started</t>
        </is>
      </c>
    </row>
    <row r="6">
      <c r="A6" s="17" t="inlineStr">
        <is>
          <t>Business Operations Certificate</t>
        </is>
      </c>
      <c r="B6" s="23" t="n">
        <v>1</v>
      </c>
      <c r="C6" s="23" t="n">
        <v>1</v>
      </c>
      <c r="D6" s="23" t="n">
        <v>1</v>
      </c>
      <c r="E6" s="23" t="n">
        <v>1</v>
      </c>
      <c r="F6" s="23" t="n">
        <v>0</v>
      </c>
      <c r="G6" s="23" t="n">
        <v>0</v>
      </c>
      <c r="I6" s="17" t="inlineStr">
        <is>
          <t>Winter 2027</t>
        </is>
      </c>
      <c r="K6" s="17" t="inlineStr">
        <is>
          <t>Casey Morgan</t>
        </is>
      </c>
      <c r="M6" s="17" t="inlineStr">
        <is>
          <t>In Review</t>
        </is>
      </c>
      <c r="O6" s="17" t="inlineStr">
        <is>
          <t>Requested</t>
        </is>
      </c>
    </row>
    <row r="7">
      <c r="A7" s="17" t="inlineStr">
        <is>
          <t>IT Support Academy</t>
        </is>
      </c>
      <c r="B7" s="23" t="n">
        <v>1</v>
      </c>
      <c r="C7" s="23" t="n">
        <v>1</v>
      </c>
      <c r="D7" s="23" t="n">
        <v>0</v>
      </c>
      <c r="E7" s="23" t="n">
        <v>1</v>
      </c>
      <c r="F7" s="23" t="n">
        <v>0</v>
      </c>
      <c r="G7" s="23" t="n">
        <v>1</v>
      </c>
      <c r="I7" s="17" t="inlineStr">
        <is>
          <t>Spring 2027</t>
        </is>
      </c>
      <c r="K7" s="17" t="inlineStr">
        <is>
          <t>Taylor Brooks</t>
        </is>
      </c>
      <c r="M7" s="17" t="inlineStr">
        <is>
          <t>Pending Documents</t>
        </is>
      </c>
      <c r="O7" s="17" t="inlineStr">
        <is>
          <t>Received</t>
        </is>
      </c>
    </row>
    <row r="8">
      <c r="A8" s="17" t="inlineStr">
        <is>
          <t>Early Learning Workshop</t>
        </is>
      </c>
      <c r="B8" s="23" t="n">
        <v>1</v>
      </c>
      <c r="C8" s="23" t="n">
        <v>1</v>
      </c>
      <c r="D8" s="23" t="n">
        <v>0</v>
      </c>
      <c r="E8" s="23" t="n">
        <v>0</v>
      </c>
      <c r="F8" s="23" t="n">
        <v>1</v>
      </c>
      <c r="G8" s="23" t="n">
        <v>1</v>
      </c>
      <c r="I8" s="17" t="inlineStr">
        <is>
          <t>Rolling</t>
        </is>
      </c>
      <c r="K8" s="17" t="inlineStr">
        <is>
          <t>Riley Chen</t>
        </is>
      </c>
      <c r="M8" s="17" t="inlineStr">
        <is>
          <t>Ready for Decision</t>
        </is>
      </c>
      <c r="O8" s="17" t="inlineStr">
        <is>
          <t>Accepted</t>
        </is>
      </c>
    </row>
    <row r="9">
      <c r="M9" s="17" t="inlineStr">
        <is>
          <t>Accepted</t>
        </is>
      </c>
      <c r="O9" s="17" t="inlineStr">
        <is>
          <t>Needs Revision</t>
        </is>
      </c>
    </row>
    <row r="10">
      <c r="M10" s="17" t="inlineStr">
        <is>
          <t>Declined</t>
        </is>
      </c>
      <c r="O10" s="17" t="inlineStr">
        <is>
          <t>Waived</t>
        </is>
      </c>
    </row>
    <row r="11">
      <c r="M11" s="17" t="inlineStr">
        <is>
          <t>Withdrawn</t>
        </is>
      </c>
      <c r="O11" s="17" t="inlineStr">
        <is>
          <t>Not Required</t>
        </is>
      </c>
    </row>
  </sheetData>
  <mergeCells count="1">
    <mergeCell ref="A1:O1"/>
  </mergeCells>
  <dataValidations count="1">
    <dataValidation sqref="B5:G8" showDropDown="0" showInputMessage="0" showErrorMessage="1" allowBlank="0" errorTitle="Invalid Requirement Flag" error="Enter 1 for required or 0 for not required." type="whole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Applicant Document Completion Tracker Instructions</t>
        </is>
      </c>
      <c r="B1" s="30" t="n"/>
      <c r="C1" s="30" t="n"/>
      <c r="D1" s="30" t="n"/>
      <c r="E1" s="30" t="n"/>
      <c r="F1" s="31" t="n"/>
    </row>
    <row r="2">
      <c r="A2" s="24" t="n"/>
      <c r="B2" s="24" t="n"/>
      <c r="C2" s="24" t="n"/>
      <c r="D2" s="24" t="n"/>
      <c r="E2" s="24" t="n"/>
      <c r="F2" s="24" t="n"/>
    </row>
    <row r="3" ht="23" customHeight="1">
      <c r="A3" s="25" t="inlineStr">
        <is>
          <t>Getting Started</t>
        </is>
      </c>
      <c r="B3" s="26" t="n"/>
      <c r="C3" s="26" t="n"/>
      <c r="D3" s="26" t="n"/>
      <c r="E3" s="26" t="n"/>
      <c r="F3" s="26" t="n"/>
    </row>
    <row r="4" ht="25" customHeight="1">
      <c r="A4" s="27" t="inlineStr">
        <is>
          <t>1. Set the As of Date on the Dashboard.</t>
        </is>
      </c>
      <c r="B4" s="24" t="n"/>
      <c r="C4" s="24" t="n"/>
      <c r="D4" s="24" t="n"/>
      <c r="E4" s="24" t="n"/>
      <c r="F4" s="24" t="n"/>
    </row>
    <row r="5" ht="25" customHeight="1">
      <c r="A5" s="27" t="inlineStr">
        <is>
          <t>2. Add one applicant per row on the Applicant Tracker.</t>
        </is>
      </c>
      <c r="B5" s="24" t="n"/>
      <c r="C5" s="24" t="n"/>
      <c r="D5" s="24" t="n"/>
      <c r="E5" s="24" t="n"/>
      <c r="F5" s="24" t="n"/>
    </row>
    <row r="6" ht="25" customHeight="1">
      <c r="A6" s="27" t="inlineStr">
        <is>
          <t>3. Use a unique Applicant ID that does not contain sensitive information.</t>
        </is>
      </c>
      <c r="B6" s="24" t="n"/>
      <c r="C6" s="24" t="n"/>
      <c r="D6" s="24" t="n"/>
      <c r="E6" s="24" t="n"/>
      <c r="F6" s="24" t="n"/>
    </row>
    <row r="7" ht="25" customHeight="1">
      <c r="A7" s="27" t="inlineStr">
        <is>
          <t>4. Select the program, cohort, owner, and application status from the provided lists.</t>
        </is>
      </c>
      <c r="B7" s="24" t="n"/>
      <c r="C7" s="24" t="n"/>
      <c r="D7" s="24" t="n"/>
      <c r="E7" s="24" t="n"/>
      <c r="F7" s="24" t="n"/>
    </row>
    <row r="8" ht="25" customHeight="1">
      <c r="A8" s="27" t="inlineStr">
        <is>
          <t>5. Update each document status as processing progresses.</t>
        </is>
      </c>
      <c r="B8" s="24" t="n"/>
      <c r="C8" s="24" t="n"/>
      <c r="D8" s="24" t="n"/>
      <c r="E8" s="24" t="n"/>
      <c r="F8" s="24" t="n"/>
    </row>
    <row r="9" ht="25" customHeight="1">
      <c r="A9" s="27" t="inlineStr">
        <is>
          <t>6. Enter a received date when a document is received, accepted, or returned for revision.</t>
        </is>
      </c>
      <c r="B9" s="24" t="n"/>
      <c r="C9" s="24" t="n"/>
      <c r="D9" s="24" t="n"/>
      <c r="E9" s="24" t="n"/>
      <c r="F9" s="24" t="n"/>
    </row>
    <row r="10" ht="25" customHeight="1">
      <c r="A10" s="27" t="inlineStr">
        <is>
          <t>7. Review the calculated Completion %, Open Document Count, Days to Start, and Alert.</t>
        </is>
      </c>
      <c r="B10" s="24" t="n"/>
      <c r="C10" s="24" t="n"/>
      <c r="D10" s="24" t="n"/>
      <c r="E10" s="24" t="n"/>
      <c r="F10" s="24" t="n"/>
    </row>
    <row r="11">
      <c r="A11" s="24" t="n"/>
      <c r="B11" s="24" t="n"/>
      <c r="C11" s="24" t="n"/>
      <c r="D11" s="24" t="n"/>
      <c r="E11" s="24" t="n"/>
      <c r="F11" s="24" t="n"/>
    </row>
    <row r="12" ht="23" customHeight="1">
      <c r="A12" s="25" t="inlineStr">
        <is>
          <t>Document Status Definitions</t>
        </is>
      </c>
      <c r="B12" s="26" t="n"/>
      <c r="C12" s="26" t="n"/>
      <c r="D12" s="26" t="n"/>
      <c r="E12" s="26" t="n"/>
      <c r="F12" s="26" t="n"/>
    </row>
    <row r="13">
      <c r="A13" s="10" t="inlineStr">
        <is>
          <t>Status</t>
        </is>
      </c>
      <c r="B13" s="10" t="inlineStr">
        <is>
          <t>Definition</t>
        </is>
      </c>
      <c r="C13" s="24" t="n"/>
      <c r="D13" s="24" t="n"/>
      <c r="E13" s="24" t="n"/>
      <c r="F13" s="24" t="n"/>
    </row>
    <row r="14">
      <c r="A14" s="28" t="inlineStr">
        <is>
          <t>Not Started</t>
        </is>
      </c>
      <c r="B14" s="28" t="inlineStr">
        <is>
          <t>No request or document activity has been recorded.</t>
        </is>
      </c>
      <c r="C14" s="24" t="n"/>
      <c r="D14" s="24" t="n"/>
      <c r="E14" s="24" t="n"/>
      <c r="F14" s="24" t="n"/>
    </row>
    <row r="15">
      <c r="A15" s="21" t="inlineStr">
        <is>
          <t>Requested</t>
        </is>
      </c>
      <c r="B15" s="21" t="inlineStr">
        <is>
          <t>The applicant has been asked to provide the document.</t>
        </is>
      </c>
      <c r="C15" s="24" t="n"/>
      <c r="D15" s="24" t="n"/>
      <c r="E15" s="24" t="n"/>
      <c r="F15" s="24" t="n"/>
    </row>
    <row r="16">
      <c r="A16" s="28" t="inlineStr">
        <is>
          <t>Received</t>
        </is>
      </c>
      <c r="B16" s="28" t="inlineStr">
        <is>
          <t>The document has been received but is not yet accepted.</t>
        </is>
      </c>
      <c r="C16" s="24" t="n"/>
      <c r="D16" s="24" t="n"/>
      <c r="E16" s="24" t="n"/>
      <c r="F16" s="24" t="n"/>
    </row>
    <row r="17">
      <c r="A17" s="21" t="inlineStr">
        <is>
          <t>Accepted</t>
        </is>
      </c>
      <c r="B17" s="21" t="inlineStr">
        <is>
          <t>The document has been reviewed and accepted for operational processing.</t>
        </is>
      </c>
      <c r="C17" s="24" t="n"/>
      <c r="D17" s="24" t="n"/>
      <c r="E17" s="24" t="n"/>
      <c r="F17" s="24" t="n"/>
    </row>
    <row r="18">
      <c r="A18" s="28" t="inlineStr">
        <is>
          <t>Needs Revision</t>
        </is>
      </c>
      <c r="B18" s="28" t="inlineStr">
        <is>
          <t>The submitted document needs correction or replacement.</t>
        </is>
      </c>
      <c r="C18" s="24" t="n"/>
      <c r="D18" s="24" t="n"/>
      <c r="E18" s="24" t="n"/>
      <c r="F18" s="24" t="n"/>
    </row>
    <row r="19">
      <c r="A19" s="21" t="inlineStr">
        <is>
          <t>Waived</t>
        </is>
      </c>
      <c r="B19" s="21" t="inlineStr">
        <is>
          <t>The requirement has been administratively waived for this applicant.</t>
        </is>
      </c>
      <c r="C19" s="24" t="n"/>
      <c r="D19" s="24" t="n"/>
      <c r="E19" s="24" t="n"/>
      <c r="F19" s="24" t="n"/>
    </row>
    <row r="20">
      <c r="A20" s="28" t="inlineStr">
        <is>
          <t>Not Required</t>
        </is>
      </c>
      <c r="B20" s="28" t="inlineStr">
        <is>
          <t>The document is not required for the selected program.</t>
        </is>
      </c>
      <c r="C20" s="24" t="n"/>
      <c r="D20" s="24" t="n"/>
      <c r="E20" s="24" t="n"/>
      <c r="F20" s="24" t="n"/>
    </row>
    <row r="21" ht="30" customHeight="1">
      <c r="A21" s="6" t="inlineStr">
        <is>
          <t>Accepted and Waived statuses count as complete. Received does not count as complete until review is finished.</t>
        </is>
      </c>
      <c r="B21" s="24" t="n"/>
      <c r="C21" s="24" t="n"/>
      <c r="D21" s="24" t="n"/>
      <c r="E21" s="24" t="n"/>
      <c r="F21" s="24" t="n"/>
    </row>
    <row r="22">
      <c r="A22" s="24" t="n"/>
      <c r="B22" s="24" t="n"/>
      <c r="C22" s="24" t="n"/>
      <c r="D22" s="24" t="n"/>
      <c r="E22" s="24" t="n"/>
      <c r="F22" s="24" t="n"/>
    </row>
    <row r="23" ht="23" customHeight="1">
      <c r="A23" s="25" t="inlineStr">
        <is>
          <t>Alert Definitions</t>
        </is>
      </c>
      <c r="B23" s="26" t="n"/>
      <c r="C23" s="26" t="n"/>
      <c r="D23" s="26" t="n"/>
      <c r="E23" s="26" t="n"/>
      <c r="F23" s="26" t="n"/>
    </row>
    <row r="24">
      <c r="A24" s="10" t="inlineStr">
        <is>
          <t>Alert</t>
        </is>
      </c>
      <c r="B24" s="10" t="inlineStr">
        <is>
          <t>Meaning</t>
        </is>
      </c>
      <c r="C24" s="24" t="n"/>
      <c r="D24" s="24" t="n"/>
      <c r="E24" s="24" t="n"/>
      <c r="F24" s="24" t="n"/>
    </row>
    <row r="25" ht="30" customHeight="1">
      <c r="A25" s="21" t="inlineStr">
        <is>
          <t>Complete</t>
        </is>
      </c>
      <c r="B25" s="21" t="inlineStr">
        <is>
          <t>All required documents are Accepted or Waived.</t>
        </is>
      </c>
      <c r="C25" s="24" t="n"/>
      <c r="D25" s="24" t="n"/>
      <c r="E25" s="24" t="n"/>
      <c r="F25" s="24" t="n"/>
    </row>
    <row r="26" ht="30" customHeight="1">
      <c r="A26" s="28" t="inlineStr">
        <is>
          <t>Documents outstanding</t>
        </is>
      </c>
      <c r="B26" s="28" t="inlineStr">
        <is>
          <t>One or more required documents are incomplete.</t>
        </is>
      </c>
      <c r="C26" s="24" t="n"/>
      <c r="D26" s="24" t="n"/>
      <c r="E26" s="24" t="n"/>
      <c r="F26" s="24" t="n"/>
    </row>
    <row r="27" ht="30" customHeight="1">
      <c r="A27" s="21" t="inlineStr">
        <is>
          <t>Needs revision</t>
        </is>
      </c>
      <c r="B27" s="21" t="inlineStr">
        <is>
          <t>At least one required document is marked Needs Revision.</t>
        </is>
      </c>
      <c r="C27" s="24" t="n"/>
      <c r="D27" s="24" t="n"/>
      <c r="E27" s="24" t="n"/>
      <c r="F27" s="24" t="n"/>
    </row>
    <row r="28" ht="30" customHeight="1">
      <c r="A28" s="28" t="inlineStr">
        <is>
          <t>Urgent: due within 14 days</t>
        </is>
      </c>
      <c r="B28" s="28" t="inlineStr">
        <is>
          <t>The target start date is within 14 days and required documents remain incomplete.</t>
        </is>
      </c>
      <c r="C28" s="24" t="n"/>
      <c r="D28" s="24" t="n"/>
      <c r="E28" s="24" t="n"/>
      <c r="F28" s="24" t="n"/>
    </row>
    <row r="29" ht="30" customHeight="1">
      <c r="A29" s="21" t="inlineStr">
        <is>
          <t>Past due: documents outstanding</t>
        </is>
      </c>
      <c r="B29" s="21" t="inlineStr">
        <is>
          <t>The target start date has passed and required documents remain incomplete.</t>
        </is>
      </c>
      <c r="C29" s="24" t="n"/>
      <c r="D29" s="24" t="n"/>
      <c r="E29" s="24" t="n"/>
      <c r="F29" s="24" t="n"/>
    </row>
    <row r="30" ht="30" customHeight="1">
      <c r="A30" s="28" t="inlineStr">
        <is>
          <t>Add target start date</t>
        </is>
      </c>
      <c r="B30" s="28" t="inlineStr">
        <is>
          <t>A target start date has not been entered.</t>
        </is>
      </c>
      <c r="C30" s="24" t="n"/>
      <c r="D30" s="24" t="n"/>
      <c r="E30" s="24" t="n"/>
      <c r="F30" s="24" t="n"/>
    </row>
    <row r="31" ht="30" customHeight="1">
      <c r="A31" s="21" t="inlineStr">
        <is>
          <t>Configuration issue</t>
        </is>
      </c>
      <c r="B31" s="21" t="inlineStr">
        <is>
          <t>The program is blank or does not match the program list.</t>
        </is>
      </c>
      <c r="C31" s="24" t="n"/>
      <c r="D31" s="24" t="n"/>
      <c r="E31" s="24" t="n"/>
      <c r="F31" s="24" t="n"/>
    </row>
    <row r="32" ht="30" customHeight="1">
      <c r="A32" s="28" t="inlineStr">
        <is>
          <t>Closed</t>
        </is>
      </c>
      <c r="B32" s="28" t="inlineStr">
        <is>
          <t>The application is Declined or Withdrawn.</t>
        </is>
      </c>
      <c r="C32" s="24" t="n"/>
      <c r="D32" s="24" t="n"/>
      <c r="E32" s="24" t="n"/>
      <c r="F32" s="24" t="n"/>
    </row>
    <row r="33">
      <c r="A33" s="24" t="n"/>
      <c r="B33" s="24" t="n"/>
      <c r="C33" s="24" t="n"/>
      <c r="D33" s="24" t="n"/>
      <c r="E33" s="24" t="n"/>
      <c r="F33" s="24" t="n"/>
    </row>
    <row r="34" ht="23" customHeight="1">
      <c r="A34" s="25" t="inlineStr">
        <is>
          <t>Data Handling Reminder</t>
        </is>
      </c>
      <c r="B34" s="26" t="n"/>
      <c r="C34" s="26" t="n"/>
      <c r="D34" s="26" t="n"/>
      <c r="E34" s="26" t="n"/>
      <c r="F34" s="26" t="n"/>
    </row>
    <row r="35" ht="55" customHeight="1">
      <c r="A35" s="29" t="inlineStr">
        <is>
          <t>Record document status only. Do not enter Social Security numbers, government identification numbers, birth dates, financial details, medical details, passwords, or document images in this workbook.</t>
        </is>
      </c>
      <c r="B35" s="24" t="n"/>
      <c r="C35" s="24" t="n"/>
      <c r="D35" s="24" t="n"/>
      <c r="E35" s="24" t="n"/>
      <c r="F35" s="24" t="n"/>
    </row>
    <row r="36">
      <c r="A36" s="24" t="n"/>
      <c r="B36" s="24" t="n"/>
      <c r="C36" s="24" t="n"/>
      <c r="D36" s="24" t="n"/>
      <c r="E36" s="24" t="n"/>
      <c r="F36" s="24" t="n"/>
    </row>
    <row r="37" ht="23" customHeight="1">
      <c r="A37" s="25" t="inlineStr">
        <is>
          <t>Maintenance</t>
        </is>
      </c>
      <c r="B37" s="26" t="n"/>
      <c r="C37" s="26" t="n"/>
      <c r="D37" s="26" t="n"/>
      <c r="E37" s="26" t="n"/>
      <c r="F37" s="26" t="n"/>
    </row>
    <row r="38" ht="30" customHeight="1">
      <c r="A38" s="27" t="inlineStr">
        <is>
          <t>• Edit program requirements and controlled lists on the Lists sheet.</t>
        </is>
      </c>
      <c r="B38" s="24" t="n"/>
      <c r="C38" s="24" t="n"/>
      <c r="D38" s="24" t="n"/>
      <c r="E38" s="24" t="n"/>
      <c r="F38" s="24" t="n"/>
    </row>
    <row r="39" ht="30" customHeight="1">
      <c r="A39" s="27" t="inlineStr">
        <is>
          <t>• Use 1 for required and 0 for not required in the program requirement matrix.</t>
        </is>
      </c>
      <c r="B39" s="24" t="n"/>
      <c r="C39" s="24" t="n"/>
      <c r="D39" s="24" t="n"/>
      <c r="E39" s="24" t="n"/>
      <c r="F39" s="24" t="n"/>
    </row>
    <row r="40" ht="30" customHeight="1">
      <c r="A40" s="27" t="inlineStr">
        <is>
          <t>• Review program requirement changes before saving because they recalculate existing applicant completion percentages.</t>
        </is>
      </c>
      <c r="B40" s="24" t="n"/>
      <c r="C40" s="24" t="n"/>
      <c r="D40" s="24" t="n"/>
      <c r="E40" s="24" t="n"/>
      <c r="F40" s="24" t="n"/>
    </row>
    <row r="41" ht="30" customHeight="1">
      <c r="A41" s="27" t="inlineStr">
        <is>
          <t>• Do not paste over formula columns U through Z or hidden helper columns AC through AH.</t>
        </is>
      </c>
      <c r="B41" s="24" t="n"/>
      <c r="C41" s="24" t="n"/>
      <c r="D41" s="24" t="n"/>
      <c r="E41" s="24" t="n"/>
      <c r="F41" s="24" t="n"/>
    </row>
    <row r="42" ht="30" customHeight="1">
      <c r="A42" s="27" t="inlineStr">
        <is>
          <t>• Clear example rows before production use if the organization does not want fictional examples retained.</t>
        </is>
      </c>
      <c r="B42" s="24" t="n"/>
      <c r="C42" s="24" t="n"/>
      <c r="D42" s="24" t="n"/>
      <c r="E42" s="24" t="n"/>
      <c r="F42" s="24" t="n"/>
    </row>
    <row r="43">
      <c r="A43" s="24" t="n"/>
      <c r="B43" s="24" t="n"/>
      <c r="C43" s="24" t="n"/>
      <c r="D43" s="24" t="n"/>
      <c r="E43" s="24" t="n"/>
      <c r="F43" s="2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2026-09-06T00:07:14Z</dcterms:created>
  <dcterms:modified xmlns:dcterms="http://purl.org/dc/terms/" xmlns:xsi="http://www.w3.org/2001/XMLSchema-instance" xsi:type="dcterms:W3CDTF">2026-09-06T00:07:16+00:00Z</dcterms:modified>
</cp:coreProperties>
</file>