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om Matrix" sheetId="2" state="visible" r:id="rId2"/>
    <sheet xmlns:r="http://schemas.openxmlformats.org/officeDocument/2006/relationships" name="Requirement Profile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B5D63"/>
      <sz val="10"/>
    </font>
    <font>
      <name val="Calibri"/>
      <b val="1"/>
      <color rgb="00183B4E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  <color rgb="00183B4E"/>
      <sz val="15"/>
    </font>
    <font>
      <name val="Calibri"/>
      <b val="1"/>
      <color rgb="008A5A00"/>
      <sz val="11"/>
    </font>
    <font>
      <name val="Calibri"/>
      <color rgb="001F2933"/>
      <sz val="11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FCE8C3"/>
      </patternFill>
    </fill>
    <fill>
      <patternFill patternType="solid">
        <fgColor rgb="00DDEFE7"/>
      </patternFill>
    </fill>
    <fill>
      <patternFill patternType="solid">
        <fgColor rgb="00F5D9D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2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3" fillId="3" borderId="1" pivotButton="0" quotePrefix="0" xfId="0"/>
    <xf numFmtId="0" fontId="0" fillId="6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top" wrapText="1"/>
    </xf>
    <xf numFmtId="0" fontId="5" fillId="5" borderId="1" pivotButton="0" quotePrefix="0" xfId="0"/>
    <xf numFmtId="0" fontId="8" fillId="3" borderId="1" pivotButton="0" quotePrefix="0" xfId="0"/>
    <xf numFmtId="0" fontId="1" fillId="2" borderId="0" pivotButton="0" quotePrefix="0" xfId="0"/>
    <xf numFmtId="0" fontId="5" fillId="2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5" fillId="2" borderId="1" pivotButton="0" quotePrefix="0" xfId="0"/>
    <xf numFmtId="0" fontId="0" fillId="4" borderId="0" pivotButton="0" quotePrefix="0" xfId="0"/>
    <xf numFmtId="0" fontId="0" fillId="6" borderId="0" pivotButton="0" quotePrefix="0" xfId="0"/>
    <xf numFmtId="0" fontId="0" fillId="8" borderId="0" pivotButton="0" quotePrefix="0" xfId="0"/>
    <xf numFmtId="0" fontId="0" fillId="7" borderId="0" pivotButton="0" quotePrefix="0" xfId="0"/>
    <xf numFmtId="0" fontId="0" fillId="9" borderId="0" pivotButton="0" quotePrefix="0" xfId="0"/>
    <xf numFmtId="0" fontId="5" fillId="2" borderId="0" pivotButton="0" quotePrefix="0" xfId="0"/>
    <xf numFmtId="0" fontId="0" fillId="7" borderId="0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2F7D5B"/>
        <sz val="11"/>
      </font>
      <fill>
        <patternFill patternType="solid">
          <fgColor rgb="00DDEFE7"/>
        </patternFill>
      </fill>
    </dxf>
    <dxf>
      <font>
        <name val="Calibri"/>
        <b val="1"/>
        <color rgb="00B7473A"/>
        <sz val="11"/>
      </font>
      <fill>
        <patternFill patternType="solid">
          <fgColor rgb="00F5D9D6"/>
        </patternFill>
      </fill>
    </dxf>
    <dxf>
      <font>
        <name val="Calibri"/>
        <b val="1"/>
        <color rgb="008A5A00"/>
        <sz val="11"/>
      </font>
      <fill>
        <patternFill patternType="solid">
          <fgColor rgb="00FCE8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Fit Results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'Dashboard'!$A$20:$A$22</f>
            </numRef>
          </cat>
          <val>
            <numRef>
              <f>'Dashboard'!$B$20:$B$22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Rooms by Room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'Dashboard'!$D$20:$D$25</f>
            </numRef>
          </cat>
          <val>
            <numRef>
              <f>'Dashboard'!$E$20:$E$25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26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ooms" displayName="tblRooms" ref="A4:X104" headerRowCount="1">
  <autoFilter ref="A4:X104"/>
  <tableColumns count="24">
    <tableColumn id="1" name="Room ID"/>
    <tableColumn id="2" name="Building"/>
    <tableColumn id="3" name="Room Name"/>
    <tableColumn id="4" name="Room Type"/>
    <tableColumn id="5" name="Floor"/>
    <tableColumn id="6" name="Status"/>
    <tableColumn id="7" name="Published Capacity"/>
    <tableColumn id="8" name="Exam Capacity"/>
    <tableColumn id="9" name="Accessible Seating"/>
    <tableColumn id="10" name="Movable Furniture"/>
    <tableColumn id="11" name="Display or Projector"/>
    <tableColumn id="12" name="Instructor Computer"/>
    <tableColumn id="13" name="Video Conferencing"/>
    <tableColumn id="14" name="Document Camera"/>
    <tableColumn id="15" name="Whiteboard"/>
    <tableColumn id="16" name="Lab Computers"/>
    <tableColumn id="17" name="Network Ports"/>
    <tableColumn id="18" name="Notes"/>
    <tableColumn id="19" name="Last Verified"/>
    <tableColumn id="20" name="Verified By"/>
    <tableColumn id="21" name="Capacity Margin"/>
    <tableColumn id="22" name="Missing Required Features"/>
    <tableColumn id="23" name="Fit Status"/>
    <tableColumn id="24" name="Review Alert"/>
  </tableColumns>
  <tableStyleInfo name="TableStyleMedium2" showRowStripes="0"/>
</table>
</file>

<file path=xl/tables/table2.xml><?xml version="1.0" encoding="utf-8"?>
<table xmlns="http://schemas.openxmlformats.org/spreadsheetml/2006/main" id="2" name="tblProfiles" displayName="tblProfiles" ref="A4:N101" headerRowCount="1">
  <autoFilter ref="A4:N101"/>
  <tableColumns count="14">
    <tableColumn id="1" name="Profile Name"/>
    <tableColumn id="2" name="Expected Attendance"/>
    <tableColumn id="3" name="Required Room Type"/>
    <tableColumn id="4" name="Minimum Accessible Seating"/>
    <tableColumn id="5" name="Require Movable Furniture"/>
    <tableColumn id="6" name="Require Display or Projector"/>
    <tableColumn id="7" name="Require Instructor Computer"/>
    <tableColumn id="8" name="Require Video Conferencing"/>
    <tableColumn id="9" name="Require Document Camera"/>
    <tableColumn id="10" name="Require Whiteboard"/>
    <tableColumn id="11" name="Minimum Lab Computers"/>
    <tableColumn id="12" name="Minimum Network Ports"/>
    <tableColumn id="13" name="Notes"/>
    <tableColumn id="14" name="Profile Review Alert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8" customWidth="1" min="7" max="7"/>
  </cols>
  <sheetData>
    <row r="1" ht="28" customHeight="1">
      <c r="A1" s="1" t="inlineStr">
        <is>
          <t>Classroom Capacity and Feature Matrix</t>
        </is>
      </c>
    </row>
    <row r="2">
      <c r="A2" s="2" t="inlineStr">
        <is>
          <t>Select a requirement profile to identify rooms that meet capacity and feature needs.</t>
        </is>
      </c>
    </row>
    <row r="3"/>
    <row r="4">
      <c r="A4" s="3" t="inlineStr">
        <is>
          <t>Selected Requirement Profile</t>
        </is>
      </c>
      <c r="B4" s="4" t="inlineStr">
        <is>
          <t>Standard Seminar</t>
        </is>
      </c>
      <c r="D4" s="5" t="inlineStr">
        <is>
          <t>Rooms in Inventory</t>
        </is>
      </c>
      <c r="E4" s="5" t="inlineStr">
        <is>
          <t>Active Rooms</t>
        </is>
      </c>
      <c r="F4" s="5" t="inlineStr">
        <is>
          <t>Active Published Seats</t>
        </is>
      </c>
      <c r="G4" s="5" t="inlineStr">
        <is>
          <t>Rooms That Fit</t>
        </is>
      </c>
      <c r="H4" s="5" t="inlineStr">
        <is>
          <t>Rooms Needing Review</t>
        </is>
      </c>
      <c r="I4" s="5" t="inlineStr">
        <is>
          <t>Fit Rate</t>
        </is>
      </c>
    </row>
    <row r="5">
      <c r="A5" s="3" t="inlineStr">
        <is>
          <t>Verification Review Age (Days)</t>
        </is>
      </c>
      <c r="B5" s="4" t="n">
        <v>180</v>
      </c>
      <c r="D5" s="6">
        <f>IF($B$6="Yes",COUNTIF(tblRooms[Room ID],"&lt;&gt;"&amp;""),COUNTIFS(tblRooms[Room ID],"&lt;&gt;"&amp;"",tblRooms[Status],"Active"))</f>
        <v/>
      </c>
      <c r="E5" s="6">
        <f>COUNTIFS(tblRooms[Room ID],"&lt;&gt;"&amp;"",tblRooms[Status],"Active")</f>
        <v/>
      </c>
      <c r="F5" s="6">
        <f>SUMIFS(tblRooms[Published Capacity],tblRooms[Status],"Active",tblRooms[Room ID],"&lt;&gt;"&amp;"")</f>
        <v/>
      </c>
      <c r="G5" s="6">
        <f>IF($B$4="","",COUNTIF(tblRooms[Fit Status],"Fits"))</f>
        <v/>
      </c>
      <c r="H5" s="6">
        <f>COUNTIF(tblRooms[Fit Status],"Review Needed")</f>
        <v/>
      </c>
      <c r="I5" s="7">
        <f>IF($B$4="","",IFERROR(COUNTIF(tblRooms[Fit Status],"Fits")/(COUNTIF(tblRooms[Fit Status],"Fits")+COUNTIF(tblRooms[Fit Status],"Does Not Fit")),0))</f>
        <v/>
      </c>
    </row>
    <row r="6">
      <c r="A6" s="3" t="inlineStr">
        <is>
          <t>Include Inactive Rooms in Inventory KPIs</t>
        </is>
      </c>
      <c r="B6" s="4" t="inlineStr">
        <is>
          <t>No</t>
        </is>
      </c>
    </row>
    <row r="7"/>
    <row r="8">
      <c r="A8" s="8" t="inlineStr">
        <is>
          <t>Selected Profile Details</t>
        </is>
      </c>
      <c r="B8" s="9" t="n"/>
      <c r="C8" s="9" t="n"/>
      <c r="D8" s="9" t="n"/>
      <c r="G8" s="8" t="inlineStr">
        <is>
          <t>Inventory Alerts</t>
        </is>
      </c>
    </row>
    <row r="9">
      <c r="A9" s="10" t="inlineStr">
        <is>
          <t>Expected Attendance</t>
        </is>
      </c>
      <c r="B9" s="11">
        <f>IF($B$4="","",IFERROR(INDEX(tblProfiles[Expected Attendance],MATCH($B$4,tblProfiles[Profile Name],0)),""))</f>
        <v/>
      </c>
      <c r="G9" s="12">
        <f>IF($B$4="","Select a requirement profile to calculate room fit.","")</f>
        <v/>
      </c>
    </row>
    <row r="10">
      <c r="A10" s="10" t="inlineStr">
        <is>
          <t>Required Room Type</t>
        </is>
      </c>
      <c r="B10" s="11">
        <f>IF($B$4="","",IFERROR(INDEX(tblProfiles[Required Room Type],MATCH($B$4,tblProfiles[Profile Name],0)),""))</f>
        <v/>
      </c>
      <c r="G10" s="12">
        <f>IF(SUMPRODUCT((tblRooms[Room ID]&lt;&gt;"")*(COUNTIF(tblRooms[Room ID],tblRooms[Room ID])&gt;1))&gt;0,"Duplicate Room IDs require review.","")</f>
        <v/>
      </c>
    </row>
    <row r="11">
      <c r="A11" s="10" t="inlineStr">
        <is>
          <t>Minimum Accessible Seating</t>
        </is>
      </c>
      <c r="B11" s="11">
        <f>IF($B$4="","",IFERROR(INDEX(tblProfiles[Minimum Accessible Seating],MATCH($B$4,tblProfiles[Profile Name],0)),""))</f>
        <v/>
      </c>
      <c r="G11" s="12">
        <f>IF(SUMPRODUCT((tblProfiles[Profile Name]&lt;&gt;"")*(COUNTIF(tblProfiles[Profile Name],tblProfiles[Profile Name])&gt;1))&gt;0,"Duplicate profile names require review.","")</f>
        <v/>
      </c>
    </row>
    <row r="12">
      <c r="A12" s="10" t="inlineStr">
        <is>
          <t>Minimum Lab Computers</t>
        </is>
      </c>
      <c r="B12" s="11">
        <f>IF($B$4="","",IFERROR(INDEX(tblProfiles[Minimum Lab Computers],MATCH($B$4,tblProfiles[Profile Name],0)),""))</f>
        <v/>
      </c>
      <c r="G12" s="12">
        <f>IF(COUNTIFS(tblRooms[Room ID],"&lt;&gt;"&amp;"",tblRooms[Status],"Active",tblRooms[Published Capacity],"")&gt;0,"One or more active rooms are missing published capacity.","")</f>
        <v/>
      </c>
    </row>
    <row r="13">
      <c r="A13" s="10" t="inlineStr">
        <is>
          <t>Minimum Network Ports</t>
        </is>
      </c>
      <c r="B13" s="11">
        <f>IF($B$4="","",IFERROR(INDEX(tblProfiles[Minimum Network Ports],MATCH($B$4,tblProfiles[Profile Name],0)),""))</f>
        <v/>
      </c>
      <c r="G13" s="12">
        <f>IF(COUNTIFS(tblRooms[Room ID],"&lt;&gt;"&amp;"",tblRooms[Last Verified],"")&gt;0,"One or more room records are missing a verification date.","")</f>
        <v/>
      </c>
    </row>
    <row r="14">
      <c r="A14" s="10" t="inlineStr">
        <is>
          <t>Required Technology Features</t>
        </is>
      </c>
      <c r="B14" s="11">
        <f>IF($B$4="","",IF(OR(IFERROR(INDEX(tblProfiles[Require Movable Furniture],MATCH($B$4,tblProfiles[Profile Name],0)),"")="Yes",IFERROR(INDEX(tblProfiles[Require Display or Projector],MATCH($B$4,tblProfiles[Profile Name],0)),"")="Yes",IFERROR(INDEX(tblProfiles[Require Instructor Computer],MATCH($B$4,tblProfiles[Profile Name],0)),"")="Yes",IFERROR(INDEX(tblProfiles[Require Video Conferencing],MATCH($B$4,tblProfiles[Profile Name],0)),"")="Yes",IFERROR(INDEX(tblProfiles[Require Document Camera],MATCH($B$4,tblProfiles[Profile Name],0)),"")="Yes",IFERROR(INDEX(tblProfiles[Require Whiteboard],MATCH($B$4,tblProfiles[Profile Name],0)),"")="Yes"),TEXTJOIN(", ",TRUE,IF(IFERROR(INDEX(tblProfiles[Require Movable Furniture],MATCH($B$4,tblProfiles[Profile Name],0)),"")="Yes","Movable Furniture",""),IF(IFERROR(INDEX(tblProfiles[Require Display or Projector],MATCH($B$4,tblProfiles[Profile Name],0)),"")="Yes","Display or Projector",""),IF(IFERROR(INDEX(tblProfiles[Require Instructor Computer],MATCH($B$4,tblProfiles[Profile Name],0)),"")="Yes","Instructor Computer",""),IF(IFERROR(INDEX(tblProfiles[Require Video Conferencing],MATCH($B$4,tblProfiles[Profile Name],0)),"")="Yes","Video Conferencing",""),IF(IFERROR(INDEX(tblProfiles[Require Document Camera],MATCH($B$4,tblProfiles[Profile Name],0)),"")="Yes","Document Camera",""),IF(IFERROR(INDEX(tblProfiles[Require Whiteboard],MATCH($B$4,tblProfiles[Profile Name],0)),"")="Yes","Whiteboard","")),"None specified"))</f>
        <v/>
      </c>
      <c r="G14">
        <f>""</f>
        <v/>
      </c>
    </row>
    <row r="15">
      <c r="A15" s="10" t="inlineStr">
        <is>
          <t>Profile Notes</t>
        </is>
      </c>
      <c r="B15" s="11">
        <f>IF($B$4="","",IFERROR(INDEX(tblProfiles[Notes],MATCH($B$4,tblProfiles[Profile Name],0)),""))</f>
        <v/>
      </c>
      <c r="G15">
        <f>""</f>
        <v/>
      </c>
    </row>
    <row r="16">
      <c r="A16" s="10" t="inlineStr">
        <is>
          <t>Profile Review Alert</t>
        </is>
      </c>
      <c r="B16" s="11">
        <f>IF($B$4="","Select a requirement profile.",IF(COUNTIF(tblProfiles[Profile Name],$B$4)&lt;&gt;1,"Review the selected profile name.",""))</f>
        <v/>
      </c>
      <c r="G16">
        <f>""</f>
        <v/>
      </c>
    </row>
    <row r="17">
      <c r="G17">
        <f>""</f>
        <v/>
      </c>
    </row>
    <row r="18">
      <c r="G18">
        <f>""</f>
        <v/>
      </c>
    </row>
    <row r="19">
      <c r="A19" s="13" t="inlineStr">
        <is>
          <t>Fit Status</t>
        </is>
      </c>
      <c r="B19" s="13" t="inlineStr">
        <is>
          <t>Room Count</t>
        </is>
      </c>
      <c r="D19" s="13" t="inlineStr">
        <is>
          <t>Room Type</t>
        </is>
      </c>
      <c r="E19" s="13" t="inlineStr">
        <is>
          <t>Active Room Count</t>
        </is>
      </c>
      <c r="G19">
        <f>""</f>
        <v/>
      </c>
    </row>
    <row r="20">
      <c r="A20" s="14" t="inlineStr">
        <is>
          <t>Fits</t>
        </is>
      </c>
      <c r="B20" s="14">
        <f>COUNTIF(tblRooms[Fit Status],A20)</f>
        <v/>
      </c>
      <c r="D20" s="14" t="inlineStr">
        <is>
          <t>Classroom</t>
        </is>
      </c>
      <c r="E20" s="14">
        <f>COUNTIFS(tblRooms[Room Type],D20,tblRooms[Status],"Active",tblRooms[Room ID],"&lt;&gt;"&amp;"")</f>
        <v/>
      </c>
      <c r="G20">
        <f>""</f>
        <v/>
      </c>
    </row>
    <row r="21">
      <c r="A21" s="14" t="inlineStr">
        <is>
          <t>Does Not Fit</t>
        </is>
      </c>
      <c r="B21" s="14">
        <f>COUNTIF(tblRooms[Fit Status],A21)</f>
        <v/>
      </c>
      <c r="D21" s="14" t="inlineStr">
        <is>
          <t>Computer Lab</t>
        </is>
      </c>
      <c r="E21" s="14">
        <f>COUNTIFS(tblRooms[Room Type],D21,tblRooms[Status],"Active",tblRooms[Room ID],"&lt;&gt;"&amp;"")</f>
        <v/>
      </c>
      <c r="G21">
        <f>""</f>
        <v/>
      </c>
    </row>
    <row r="22">
      <c r="A22" s="14" t="inlineStr">
        <is>
          <t>Review Needed</t>
        </is>
      </c>
      <c r="B22" s="14">
        <f>COUNTIF(tblRooms[Fit Status],A22)</f>
        <v/>
      </c>
      <c r="D22" s="14" t="inlineStr">
        <is>
          <t>Lecture Hall</t>
        </is>
      </c>
      <c r="E22" s="14">
        <f>COUNTIFS(tblRooms[Room Type],D22,tblRooms[Status],"Active",tblRooms[Room ID],"&lt;&gt;"&amp;"")</f>
        <v/>
      </c>
      <c r="G22">
        <f>""</f>
        <v/>
      </c>
    </row>
    <row r="23">
      <c r="A23" s="14" t="inlineStr">
        <is>
          <t>Select Profile</t>
        </is>
      </c>
      <c r="B23" s="14">
        <f>COUNTIF(tblRooms[Fit Status],A23)</f>
        <v/>
      </c>
      <c r="D23" s="14" t="inlineStr">
        <is>
          <t>Seminar Room</t>
        </is>
      </c>
      <c r="E23" s="14">
        <f>COUNTIFS(tblRooms[Room Type],D23,tblRooms[Status],"Active",tblRooms[Room ID],"&lt;&gt;"&amp;"")</f>
        <v/>
      </c>
      <c r="G23">
        <f>""</f>
        <v/>
      </c>
    </row>
    <row r="24">
      <c r="A24" s="14" t="n"/>
      <c r="B24" s="14">
        <f>""</f>
        <v/>
      </c>
      <c r="D24" s="14" t="inlineStr">
        <is>
          <t>Training Room</t>
        </is>
      </c>
      <c r="E24" s="14">
        <f>COUNTIFS(tblRooms[Room Type],D24,tblRooms[Status],"Active",tblRooms[Room ID],"&lt;&gt;"&amp;"")</f>
        <v/>
      </c>
      <c r="G24">
        <f>""</f>
        <v/>
      </c>
    </row>
    <row r="25">
      <c r="A25" s="14" t="n"/>
      <c r="B25" s="14">
        <f>""</f>
        <v/>
      </c>
      <c r="D25" s="14" t="inlineStr">
        <is>
          <t>Other</t>
        </is>
      </c>
      <c r="E25" s="14">
        <f>COUNTIFS(tblRooms[Room Type],D25,tblRooms[Status],"Active",tblRooms[Room ID],"&lt;&gt;"&amp;"")</f>
        <v/>
      </c>
      <c r="G25">
        <f>""</f>
        <v/>
      </c>
    </row>
    <row r="26">
      <c r="B26">
        <f>""</f>
        <v/>
      </c>
      <c r="E26">
        <f>""</f>
        <v/>
      </c>
      <c r="G26">
        <f>""</f>
        <v/>
      </c>
    </row>
    <row r="27">
      <c r="B27">
        <f>""</f>
        <v/>
      </c>
      <c r="E27">
        <f>""</f>
        <v/>
      </c>
      <c r="G27">
        <f>""</f>
        <v/>
      </c>
    </row>
    <row r="28">
      <c r="B28">
        <f>""</f>
        <v/>
      </c>
      <c r="E28">
        <f>""</f>
        <v/>
      </c>
      <c r="G28">
        <f>""</f>
        <v/>
      </c>
    </row>
    <row r="29">
      <c r="B29">
        <f>""</f>
        <v/>
      </c>
      <c r="E29">
        <f>""</f>
        <v/>
      </c>
      <c r="G29">
        <f>""</f>
        <v/>
      </c>
    </row>
    <row r="30">
      <c r="B30">
        <f>""</f>
        <v/>
      </c>
      <c r="E30">
        <f>""</f>
        <v/>
      </c>
      <c r="G30">
        <f>""</f>
        <v/>
      </c>
    </row>
    <row r="31">
      <c r="B31">
        <f>""</f>
        <v/>
      </c>
      <c r="E31">
        <f>""</f>
        <v/>
      </c>
      <c r="G31">
        <f>""</f>
        <v/>
      </c>
    </row>
    <row r="32">
      <c r="B32">
        <f>""</f>
        <v/>
      </c>
      <c r="E32">
        <f>""</f>
        <v/>
      </c>
      <c r="G32">
        <f>""</f>
        <v/>
      </c>
    </row>
    <row r="33">
      <c r="B33">
        <f>""</f>
        <v/>
      </c>
      <c r="E33">
        <f>""</f>
        <v/>
      </c>
      <c r="G33">
        <f>""</f>
        <v/>
      </c>
    </row>
    <row r="34">
      <c r="B34">
        <f>""</f>
        <v/>
      </c>
      <c r="E34">
        <f>""</f>
        <v/>
      </c>
      <c r="G34">
        <f>""</f>
        <v/>
      </c>
    </row>
    <row r="35">
      <c r="B35">
        <f>""</f>
        <v/>
      </c>
      <c r="E35">
        <f>""</f>
        <v/>
      </c>
      <c r="G35">
        <f>""</f>
        <v/>
      </c>
    </row>
    <row r="36">
      <c r="B36">
        <f>""</f>
        <v/>
      </c>
      <c r="E36">
        <f>""</f>
        <v/>
      </c>
      <c r="G36">
        <f>""</f>
        <v/>
      </c>
    </row>
    <row r="37">
      <c r="B37">
        <f>""</f>
        <v/>
      </c>
      <c r="E37">
        <f>""</f>
        <v/>
      </c>
      <c r="G37">
        <f>""</f>
        <v/>
      </c>
    </row>
    <row r="38">
      <c r="B38">
        <f>""</f>
        <v/>
      </c>
      <c r="E38">
        <f>""</f>
        <v/>
      </c>
      <c r="G38">
        <f>""</f>
        <v/>
      </c>
    </row>
    <row r="39">
      <c r="B39">
        <f>""</f>
        <v/>
      </c>
      <c r="E39">
        <f>""</f>
        <v/>
      </c>
      <c r="G39">
        <f>""</f>
        <v/>
      </c>
    </row>
    <row r="40">
      <c r="B40">
        <f>""</f>
        <v/>
      </c>
      <c r="E40">
        <f>""</f>
        <v/>
      </c>
      <c r="G40">
        <f>""</f>
        <v/>
      </c>
    </row>
    <row r="41">
      <c r="B41">
        <f>""</f>
        <v/>
      </c>
      <c r="E41">
        <f>""</f>
        <v/>
      </c>
      <c r="G41">
        <f>""</f>
        <v/>
      </c>
    </row>
    <row r="42">
      <c r="B42">
        <f>""</f>
        <v/>
      </c>
      <c r="E42">
        <f>""</f>
        <v/>
      </c>
      <c r="G42">
        <f>""</f>
        <v/>
      </c>
    </row>
    <row r="43">
      <c r="B43">
        <f>""</f>
        <v/>
      </c>
      <c r="E43">
        <f>""</f>
        <v/>
      </c>
      <c r="G43">
        <f>""</f>
        <v/>
      </c>
    </row>
    <row r="44">
      <c r="B44">
        <f>""</f>
        <v/>
      </c>
      <c r="E44">
        <f>""</f>
        <v/>
      </c>
      <c r="G44">
        <f>""</f>
        <v/>
      </c>
    </row>
    <row r="45">
      <c r="B45">
        <f>""</f>
        <v/>
      </c>
      <c r="E45">
        <f>""</f>
        <v/>
      </c>
      <c r="G45">
        <f>""</f>
        <v/>
      </c>
    </row>
    <row r="46">
      <c r="B46">
        <f>""</f>
        <v/>
      </c>
      <c r="E46">
        <f>""</f>
        <v/>
      </c>
      <c r="G46">
        <f>""</f>
        <v/>
      </c>
    </row>
    <row r="47">
      <c r="B47">
        <f>""</f>
        <v/>
      </c>
      <c r="E47">
        <f>""</f>
        <v/>
      </c>
      <c r="G47">
        <f>""</f>
        <v/>
      </c>
    </row>
    <row r="48">
      <c r="B48">
        <f>""</f>
        <v/>
      </c>
      <c r="E48">
        <f>""</f>
        <v/>
      </c>
      <c r="G48">
        <f>""</f>
        <v/>
      </c>
    </row>
    <row r="49">
      <c r="B49">
        <f>""</f>
        <v/>
      </c>
      <c r="E49">
        <f>""</f>
        <v/>
      </c>
      <c r="G49">
        <f>""</f>
        <v/>
      </c>
    </row>
    <row r="50">
      <c r="B50">
        <f>""</f>
        <v/>
      </c>
      <c r="E50">
        <f>""</f>
        <v/>
      </c>
      <c r="G50">
        <f>""</f>
        <v/>
      </c>
    </row>
    <row r="51">
      <c r="B51">
        <f>""</f>
        <v/>
      </c>
      <c r="E51">
        <f>""</f>
        <v/>
      </c>
      <c r="G51">
        <f>""</f>
        <v/>
      </c>
    </row>
    <row r="52">
      <c r="B52">
        <f>""</f>
        <v/>
      </c>
      <c r="E52">
        <f>""</f>
        <v/>
      </c>
      <c r="G52">
        <f>""</f>
        <v/>
      </c>
    </row>
    <row r="53">
      <c r="B53">
        <f>""</f>
        <v/>
      </c>
      <c r="E53">
        <f>""</f>
        <v/>
      </c>
      <c r="G53">
        <f>""</f>
        <v/>
      </c>
    </row>
    <row r="54">
      <c r="B54">
        <f>""</f>
        <v/>
      </c>
      <c r="E54">
        <f>""</f>
        <v/>
      </c>
      <c r="G54">
        <f>""</f>
        <v/>
      </c>
    </row>
    <row r="55">
      <c r="B55">
        <f>""</f>
        <v/>
      </c>
      <c r="E55">
        <f>""</f>
        <v/>
      </c>
      <c r="G55">
        <f>""</f>
        <v/>
      </c>
    </row>
    <row r="56">
      <c r="B56">
        <f>""</f>
        <v/>
      </c>
      <c r="E56">
        <f>""</f>
        <v/>
      </c>
      <c r="G56">
        <f>""</f>
        <v/>
      </c>
    </row>
    <row r="57">
      <c r="B57">
        <f>""</f>
        <v/>
      </c>
      <c r="E57">
        <f>""</f>
        <v/>
      </c>
      <c r="G57">
        <f>""</f>
        <v/>
      </c>
    </row>
    <row r="58">
      <c r="B58">
        <f>""</f>
        <v/>
      </c>
      <c r="E58">
        <f>""</f>
        <v/>
      </c>
      <c r="G58">
        <f>""</f>
        <v/>
      </c>
    </row>
    <row r="59">
      <c r="B59">
        <f>""</f>
        <v/>
      </c>
      <c r="E59">
        <f>""</f>
        <v/>
      </c>
      <c r="G59">
        <f>""</f>
        <v/>
      </c>
    </row>
    <row r="60">
      <c r="B60">
        <f>""</f>
        <v/>
      </c>
      <c r="E60">
        <f>""</f>
        <v/>
      </c>
      <c r="G60">
        <f>""</f>
        <v/>
      </c>
    </row>
    <row r="61">
      <c r="B61">
        <f>""</f>
        <v/>
      </c>
      <c r="E61">
        <f>""</f>
        <v/>
      </c>
      <c r="G61">
        <f>""</f>
        <v/>
      </c>
    </row>
    <row r="62">
      <c r="B62">
        <f>""</f>
        <v/>
      </c>
      <c r="E62">
        <f>""</f>
        <v/>
      </c>
      <c r="G62">
        <f>""</f>
        <v/>
      </c>
    </row>
    <row r="63">
      <c r="B63">
        <f>""</f>
        <v/>
      </c>
      <c r="E63">
        <f>""</f>
        <v/>
      </c>
      <c r="G63">
        <f>""</f>
        <v/>
      </c>
    </row>
    <row r="64">
      <c r="B64">
        <f>""</f>
        <v/>
      </c>
      <c r="E64">
        <f>""</f>
        <v/>
      </c>
      <c r="G64">
        <f>""</f>
        <v/>
      </c>
    </row>
    <row r="65">
      <c r="B65">
        <f>""</f>
        <v/>
      </c>
      <c r="E65">
        <f>""</f>
        <v/>
      </c>
      <c r="G65">
        <f>""</f>
        <v/>
      </c>
    </row>
    <row r="66">
      <c r="B66">
        <f>""</f>
        <v/>
      </c>
      <c r="E66">
        <f>""</f>
        <v/>
      </c>
      <c r="G66">
        <f>""</f>
        <v/>
      </c>
    </row>
    <row r="67">
      <c r="B67">
        <f>""</f>
        <v/>
      </c>
      <c r="E67">
        <f>""</f>
        <v/>
      </c>
      <c r="G67">
        <f>""</f>
        <v/>
      </c>
    </row>
    <row r="68">
      <c r="B68">
        <f>""</f>
        <v/>
      </c>
      <c r="E68">
        <f>""</f>
        <v/>
      </c>
      <c r="G68">
        <f>""</f>
        <v/>
      </c>
    </row>
    <row r="69">
      <c r="B69">
        <f>""</f>
        <v/>
      </c>
      <c r="E69">
        <f>""</f>
        <v/>
      </c>
      <c r="G69">
        <f>""</f>
        <v/>
      </c>
    </row>
    <row r="70">
      <c r="B70">
        <f>""</f>
        <v/>
      </c>
      <c r="E70">
        <f>""</f>
        <v/>
      </c>
      <c r="G70">
        <f>""</f>
        <v/>
      </c>
    </row>
    <row r="71">
      <c r="B71">
        <f>""</f>
        <v/>
      </c>
      <c r="E71">
        <f>""</f>
        <v/>
      </c>
      <c r="G71">
        <f>""</f>
        <v/>
      </c>
    </row>
    <row r="72">
      <c r="B72">
        <f>""</f>
        <v/>
      </c>
      <c r="E72">
        <f>""</f>
        <v/>
      </c>
      <c r="G72">
        <f>""</f>
        <v/>
      </c>
    </row>
    <row r="73">
      <c r="B73">
        <f>""</f>
        <v/>
      </c>
      <c r="E73">
        <f>""</f>
        <v/>
      </c>
      <c r="G73">
        <f>""</f>
        <v/>
      </c>
    </row>
    <row r="74">
      <c r="B74">
        <f>""</f>
        <v/>
      </c>
      <c r="E74">
        <f>""</f>
        <v/>
      </c>
      <c r="G74">
        <f>""</f>
        <v/>
      </c>
    </row>
    <row r="75">
      <c r="B75">
        <f>""</f>
        <v/>
      </c>
      <c r="E75">
        <f>""</f>
        <v/>
      </c>
      <c r="G75">
        <f>""</f>
        <v/>
      </c>
    </row>
    <row r="76">
      <c r="B76">
        <f>""</f>
        <v/>
      </c>
      <c r="E76">
        <f>""</f>
        <v/>
      </c>
      <c r="G76">
        <f>""</f>
        <v/>
      </c>
    </row>
    <row r="77">
      <c r="B77">
        <f>""</f>
        <v/>
      </c>
      <c r="E77">
        <f>""</f>
        <v/>
      </c>
      <c r="G77">
        <f>""</f>
        <v/>
      </c>
    </row>
    <row r="78">
      <c r="B78">
        <f>""</f>
        <v/>
      </c>
      <c r="E78">
        <f>""</f>
        <v/>
      </c>
      <c r="G78">
        <f>""</f>
        <v/>
      </c>
    </row>
    <row r="79">
      <c r="B79">
        <f>""</f>
        <v/>
      </c>
      <c r="E79">
        <f>""</f>
        <v/>
      </c>
      <c r="G79">
        <f>""</f>
        <v/>
      </c>
    </row>
    <row r="80">
      <c r="B80">
        <f>""</f>
        <v/>
      </c>
      <c r="E80">
        <f>""</f>
        <v/>
      </c>
      <c r="G80">
        <f>""</f>
        <v/>
      </c>
    </row>
    <row r="81">
      <c r="B81">
        <f>""</f>
        <v/>
      </c>
      <c r="E81">
        <f>""</f>
        <v/>
      </c>
      <c r="G81">
        <f>""</f>
        <v/>
      </c>
    </row>
    <row r="82">
      <c r="B82">
        <f>""</f>
        <v/>
      </c>
      <c r="E82">
        <f>""</f>
        <v/>
      </c>
      <c r="G82">
        <f>""</f>
        <v/>
      </c>
    </row>
    <row r="83">
      <c r="B83">
        <f>""</f>
        <v/>
      </c>
      <c r="E83">
        <f>""</f>
        <v/>
      </c>
      <c r="G83">
        <f>""</f>
        <v/>
      </c>
    </row>
    <row r="84">
      <c r="B84">
        <f>""</f>
        <v/>
      </c>
      <c r="E84">
        <f>""</f>
        <v/>
      </c>
      <c r="G84">
        <f>""</f>
        <v/>
      </c>
    </row>
    <row r="85">
      <c r="B85">
        <f>""</f>
        <v/>
      </c>
      <c r="E85">
        <f>""</f>
        <v/>
      </c>
      <c r="G85">
        <f>""</f>
        <v/>
      </c>
    </row>
    <row r="86">
      <c r="B86">
        <f>""</f>
        <v/>
      </c>
      <c r="E86">
        <f>""</f>
        <v/>
      </c>
      <c r="G86">
        <f>""</f>
        <v/>
      </c>
    </row>
    <row r="87">
      <c r="B87">
        <f>""</f>
        <v/>
      </c>
      <c r="E87">
        <f>""</f>
        <v/>
      </c>
      <c r="G87">
        <f>""</f>
        <v/>
      </c>
    </row>
    <row r="88">
      <c r="B88">
        <f>""</f>
        <v/>
      </c>
      <c r="E88">
        <f>""</f>
        <v/>
      </c>
      <c r="G88">
        <f>""</f>
        <v/>
      </c>
    </row>
    <row r="89">
      <c r="B89">
        <f>""</f>
        <v/>
      </c>
      <c r="E89">
        <f>""</f>
        <v/>
      </c>
      <c r="G89">
        <f>""</f>
        <v/>
      </c>
    </row>
    <row r="90">
      <c r="B90">
        <f>""</f>
        <v/>
      </c>
      <c r="E90">
        <f>""</f>
        <v/>
      </c>
      <c r="G90">
        <f>""</f>
        <v/>
      </c>
    </row>
    <row r="91">
      <c r="B91">
        <f>""</f>
        <v/>
      </c>
      <c r="E91">
        <f>""</f>
        <v/>
      </c>
      <c r="G91">
        <f>""</f>
        <v/>
      </c>
    </row>
    <row r="92">
      <c r="B92">
        <f>""</f>
        <v/>
      </c>
      <c r="E92">
        <f>""</f>
        <v/>
      </c>
      <c r="G92">
        <f>""</f>
        <v/>
      </c>
    </row>
    <row r="93">
      <c r="B93">
        <f>""</f>
        <v/>
      </c>
      <c r="E93">
        <f>""</f>
        <v/>
      </c>
      <c r="G93">
        <f>""</f>
        <v/>
      </c>
    </row>
    <row r="94">
      <c r="B94">
        <f>""</f>
        <v/>
      </c>
      <c r="E94">
        <f>""</f>
        <v/>
      </c>
      <c r="G94">
        <f>""</f>
        <v/>
      </c>
    </row>
    <row r="95">
      <c r="B95">
        <f>""</f>
        <v/>
      </c>
      <c r="E95">
        <f>""</f>
        <v/>
      </c>
      <c r="G95">
        <f>""</f>
        <v/>
      </c>
    </row>
    <row r="96">
      <c r="B96">
        <f>""</f>
        <v/>
      </c>
      <c r="E96">
        <f>""</f>
        <v/>
      </c>
      <c r="G96">
        <f>""</f>
        <v/>
      </c>
    </row>
    <row r="97">
      <c r="B97">
        <f>""</f>
        <v/>
      </c>
      <c r="E97">
        <f>""</f>
        <v/>
      </c>
      <c r="G97">
        <f>""</f>
        <v/>
      </c>
    </row>
    <row r="98">
      <c r="B98">
        <f>""</f>
        <v/>
      </c>
      <c r="E98">
        <f>""</f>
        <v/>
      </c>
      <c r="G98">
        <f>""</f>
        <v/>
      </c>
    </row>
    <row r="99">
      <c r="B99">
        <f>""</f>
        <v/>
      </c>
      <c r="E99">
        <f>""</f>
        <v/>
      </c>
      <c r="G99">
        <f>""</f>
        <v/>
      </c>
    </row>
    <row r="100">
      <c r="B100">
        <f>""</f>
        <v/>
      </c>
      <c r="E100">
        <f>""</f>
        <v/>
      </c>
      <c r="G100">
        <f>""</f>
        <v/>
      </c>
    </row>
    <row r="101">
      <c r="B101">
        <f>""</f>
        <v/>
      </c>
      <c r="E101">
        <f>""</f>
        <v/>
      </c>
      <c r="G101">
        <f>""</f>
        <v/>
      </c>
    </row>
  </sheetData>
  <mergeCells count="1">
    <mergeCell ref="A1:I1"/>
  </mergeCells>
  <dataValidations count="3">
    <dataValidation sqref="B4" showDropDown="0" showInputMessage="0" showErrorMessage="0" allowBlank="0" type="list">
      <formula1>'Requirement Profiles'!$A$5:$A$101</formula1>
    </dataValidation>
    <dataValidation sqref="B5" showDropDown="0" showInputMessage="0" showErrorMessage="0" allowBlank="0" type="whole" operator="between">
      <formula1>30</formula1>
      <formula2>730</formula2>
    </dataValidation>
    <dataValidation sqref="B6" showDropDown="0" showInputMessage="0" showErrorMessage="0" allowBlank="0" type="list">
      <formula1>"Yes,No"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25" customWidth="1" min="3" max="3"/>
    <col width="18" customWidth="1" min="4" max="4"/>
    <col width="23" customWidth="1" min="6" max="6"/>
    <col width="13" customWidth="1" min="7" max="7"/>
    <col width="38" customWidth="1" min="18" max="18"/>
    <col width="14" customWidth="1" min="19" max="19"/>
    <col width="18" customWidth="1" min="20" max="20"/>
    <col width="42" customWidth="1" min="22" max="22"/>
    <col width="17" customWidth="1" min="23" max="23"/>
    <col width="44" customWidth="1" min="24" max="24"/>
  </cols>
  <sheetData>
    <row r="1">
      <c r="A1" s="15" t="inlineStr">
        <is>
          <t>Room Matrix</t>
        </is>
      </c>
    </row>
    <row r="2">
      <c r="A2" s="2" t="inlineStr">
        <is>
          <t>Maintain room inventory details and review fit results for the profile selected on the Dashboard.</t>
        </is>
      </c>
    </row>
    <row r="4">
      <c r="A4" s="16" t="inlineStr">
        <is>
          <t>Room ID</t>
        </is>
      </c>
      <c r="B4" s="16" t="inlineStr">
        <is>
          <t>Building</t>
        </is>
      </c>
      <c r="C4" s="16" t="inlineStr">
        <is>
          <t>Room Name</t>
        </is>
      </c>
      <c r="D4" s="16" t="inlineStr">
        <is>
          <t>Room Type</t>
        </is>
      </c>
      <c r="E4" s="16" t="inlineStr">
        <is>
          <t>Floor</t>
        </is>
      </c>
      <c r="F4" s="16" t="inlineStr">
        <is>
          <t>Status</t>
        </is>
      </c>
      <c r="G4" s="16" t="inlineStr">
        <is>
          <t>Published Capacity</t>
        </is>
      </c>
      <c r="H4" s="16" t="inlineStr">
        <is>
          <t>Exam Capacity</t>
        </is>
      </c>
      <c r="I4" s="16" t="inlineStr">
        <is>
          <t>Accessible Seating</t>
        </is>
      </c>
      <c r="J4" s="16" t="inlineStr">
        <is>
          <t>Movable Furniture</t>
        </is>
      </c>
      <c r="K4" s="16" t="inlineStr">
        <is>
          <t>Display or Projector</t>
        </is>
      </c>
      <c r="L4" s="16" t="inlineStr">
        <is>
          <t>Instructor Computer</t>
        </is>
      </c>
      <c r="M4" s="16" t="inlineStr">
        <is>
          <t>Video Conferencing</t>
        </is>
      </c>
      <c r="N4" s="16" t="inlineStr">
        <is>
          <t>Document Camera</t>
        </is>
      </c>
      <c r="O4" s="16" t="inlineStr">
        <is>
          <t>Whiteboard</t>
        </is>
      </c>
      <c r="P4" s="16" t="inlineStr">
        <is>
          <t>Lab Computers</t>
        </is>
      </c>
      <c r="Q4" s="16" t="inlineStr">
        <is>
          <t>Network Ports</t>
        </is>
      </c>
      <c r="R4" s="16" t="inlineStr">
        <is>
          <t>Notes</t>
        </is>
      </c>
      <c r="S4" s="16" t="inlineStr">
        <is>
          <t>Last Verified</t>
        </is>
      </c>
      <c r="T4" s="16" t="inlineStr">
        <is>
          <t>Verified By</t>
        </is>
      </c>
      <c r="U4" s="16" t="inlineStr">
        <is>
          <t>Capacity Margin</t>
        </is>
      </c>
      <c r="V4" s="16" t="inlineStr">
        <is>
          <t>Missing Required Features</t>
        </is>
      </c>
      <c r="W4" s="16" t="inlineStr">
        <is>
          <t>Fit Status</t>
        </is>
      </c>
      <c r="X4" s="16" t="inlineStr">
        <is>
          <t>Review Alert</t>
        </is>
      </c>
    </row>
    <row r="5">
      <c r="A5" s="17" t="inlineStr">
        <is>
          <t>ALD-101</t>
        </is>
      </c>
      <c r="B5" s="17" t="inlineStr">
        <is>
          <t>Alder Learning Center</t>
        </is>
      </c>
      <c r="C5" s="17" t="inlineStr">
        <is>
          <t>Harbor Classroom</t>
        </is>
      </c>
      <c r="D5" s="17" t="inlineStr">
        <is>
          <t>Classroom</t>
        </is>
      </c>
      <c r="E5" s="17" t="inlineStr">
        <is>
          <t>1</t>
        </is>
      </c>
      <c r="F5" s="17" t="inlineStr">
        <is>
          <t>Active</t>
        </is>
      </c>
      <c r="G5" s="17" t="n">
        <v>32</v>
      </c>
      <c r="H5" s="17" t="n">
        <v>20</v>
      </c>
      <c r="I5" s="17" t="n">
        <v>2</v>
      </c>
      <c r="J5" s="17" t="inlineStr">
        <is>
          <t>Yes</t>
        </is>
      </c>
      <c r="K5" s="17" t="inlineStr">
        <is>
          <t>Yes</t>
        </is>
      </c>
      <c r="L5" s="17" t="inlineStr">
        <is>
          <t>Yes</t>
        </is>
      </c>
      <c r="M5" s="17" t="inlineStr">
        <is>
          <t>No</t>
        </is>
      </c>
      <c r="N5" s="17" t="inlineStr">
        <is>
          <t>Yes</t>
        </is>
      </c>
      <c r="O5" s="17" t="inlineStr">
        <is>
          <t>Yes</t>
        </is>
      </c>
      <c r="P5" s="17" t="n">
        <v>0</v>
      </c>
      <c r="Q5" s="17" t="n">
        <v>36</v>
      </c>
      <c r="R5" s="17" t="inlineStr">
        <is>
          <t>Standard instructional classroom.</t>
        </is>
      </c>
      <c r="S5" s="28" t="n">
        <v>45672</v>
      </c>
      <c r="T5" s="17" t="inlineStr">
        <is>
          <t>Morgan Reed</t>
        </is>
      </c>
      <c r="U5" s="11">
        <f>IF([@[Room ID]]="","",IF(Dashboard!$B$4="","",IF(OR([@[Published Capacity]]="",Dashboard!$B$9=""),"",[@[Published Capacity]]-Dashboard!$B$9)))</f>
        <v/>
      </c>
      <c r="V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">
      <c r="A6" s="17" t="inlineStr">
        <is>
          <t>ALD-204</t>
        </is>
      </c>
      <c r="B6" s="17" t="inlineStr">
        <is>
          <t>Alder Learning Center</t>
        </is>
      </c>
      <c r="C6" s="17" t="inlineStr">
        <is>
          <t>Summit Seminar Room</t>
        </is>
      </c>
      <c r="D6" s="17" t="inlineStr">
        <is>
          <t>Seminar Room</t>
        </is>
      </c>
      <c r="E6" s="17" t="inlineStr">
        <is>
          <t>2</t>
        </is>
      </c>
      <c r="F6" s="17" t="inlineStr">
        <is>
          <t>Active</t>
        </is>
      </c>
      <c r="G6" s="17" t="n">
        <v>18</v>
      </c>
      <c r="H6" s="17" t="n">
        <v>12</v>
      </c>
      <c r="I6" s="17" t="n">
        <v>1</v>
      </c>
      <c r="J6" s="17" t="inlineStr">
        <is>
          <t>Yes</t>
        </is>
      </c>
      <c r="K6" s="17" t="inlineStr">
        <is>
          <t>Yes</t>
        </is>
      </c>
      <c r="L6" s="17" t="inlineStr">
        <is>
          <t>Yes</t>
        </is>
      </c>
      <c r="M6" s="17" t="inlineStr">
        <is>
          <t>Yes</t>
        </is>
      </c>
      <c r="N6" s="17" t="inlineStr">
        <is>
          <t>No</t>
        </is>
      </c>
      <c r="O6" s="17" t="inlineStr">
        <is>
          <t>Yes</t>
        </is>
      </c>
      <c r="P6" s="17" t="n">
        <v>0</v>
      </c>
      <c r="Q6" s="17" t="n">
        <v>20</v>
      </c>
      <c r="R6" s="17" t="inlineStr">
        <is>
          <t>Small-group room with conferencing equipment.</t>
        </is>
      </c>
      <c r="S6" s="28" t="n">
        <v>45698</v>
      </c>
      <c r="T6" s="17" t="inlineStr">
        <is>
          <t>Casey Lin</t>
        </is>
      </c>
      <c r="U6" s="11">
        <f>IF([@[Room ID]]="","",IF(Dashboard!$B$4="","",IF(OR([@[Published Capacity]]="",Dashboard!$B$9=""),"",[@[Published Capacity]]-Dashboard!$B$9)))</f>
        <v/>
      </c>
      <c r="V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">
      <c r="A7" s="17" t="inlineStr">
        <is>
          <t>BRK-110</t>
        </is>
      </c>
      <c r="B7" s="17" t="inlineStr">
        <is>
          <t>Brookstone Hall</t>
        </is>
      </c>
      <c r="C7" s="17" t="inlineStr">
        <is>
          <t>Brookstone Lecture Room</t>
        </is>
      </c>
      <c r="D7" s="17" t="inlineStr">
        <is>
          <t>Lecture Hall</t>
        </is>
      </c>
      <c r="E7" s="17" t="inlineStr">
        <is>
          <t>1</t>
        </is>
      </c>
      <c r="F7" s="17" t="inlineStr">
        <is>
          <t>Active</t>
        </is>
      </c>
      <c r="G7" s="17" t="n">
        <v>96</v>
      </c>
      <c r="H7" s="17" t="n">
        <v>60</v>
      </c>
      <c r="I7" s="17" t="n">
        <v>4</v>
      </c>
      <c r="J7" s="17" t="inlineStr">
        <is>
          <t>No</t>
        </is>
      </c>
      <c r="K7" s="17" t="inlineStr">
        <is>
          <t>Yes</t>
        </is>
      </c>
      <c r="L7" s="17" t="inlineStr">
        <is>
          <t>Yes</t>
        </is>
      </c>
      <c r="M7" s="17" t="inlineStr">
        <is>
          <t>Yes</t>
        </is>
      </c>
      <c r="N7" s="17" t="inlineStr">
        <is>
          <t>Yes</t>
        </is>
      </c>
      <c r="O7" s="17" t="inlineStr">
        <is>
          <t>Yes</t>
        </is>
      </c>
      <c r="P7" s="17" t="n">
        <v>0</v>
      </c>
      <c r="Q7" s="17" t="n">
        <v>110</v>
      </c>
      <c r="R7" s="17" t="inlineStr">
        <is>
          <t>Tiered seating with fixed furniture.</t>
        </is>
      </c>
      <c r="S7" s="28" t="n">
        <v>45721</v>
      </c>
      <c r="T7" s="17" t="inlineStr">
        <is>
          <t>Jordan Ellis</t>
        </is>
      </c>
      <c r="U7" s="11">
        <f>IF([@[Room ID]]="","",IF(Dashboard!$B$4="","",IF(OR([@[Published Capacity]]="",Dashboard!$B$9=""),"",[@[Published Capacity]]-Dashboard!$B$9)))</f>
        <v/>
      </c>
      <c r="V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">
      <c r="A8" s="17" t="inlineStr">
        <is>
          <t>BRK-215</t>
        </is>
      </c>
      <c r="B8" s="17" t="inlineStr">
        <is>
          <t>Brookstone Hall</t>
        </is>
      </c>
      <c r="C8" s="17" t="inlineStr">
        <is>
          <t>Cedar Classroom</t>
        </is>
      </c>
      <c r="D8" s="17" t="inlineStr">
        <is>
          <t>Classroom</t>
        </is>
      </c>
      <c r="E8" s="17" t="inlineStr">
        <is>
          <t>2</t>
        </is>
      </c>
      <c r="F8" s="17" t="inlineStr">
        <is>
          <t>Temporarily Unavailable</t>
        </is>
      </c>
      <c r="G8" s="17" t="n">
        <v>40</v>
      </c>
      <c r="H8" s="17" t="n">
        <v>24</v>
      </c>
      <c r="I8" s="17" t="n">
        <v>2</v>
      </c>
      <c r="J8" s="17" t="inlineStr">
        <is>
          <t>Yes</t>
        </is>
      </c>
      <c r="K8" s="17" t="inlineStr">
        <is>
          <t>Yes</t>
        </is>
      </c>
      <c r="L8" s="17" t="inlineStr">
        <is>
          <t>Yes</t>
        </is>
      </c>
      <c r="M8" s="17" t="inlineStr">
        <is>
          <t>No</t>
        </is>
      </c>
      <c r="N8" s="17" t="inlineStr">
        <is>
          <t>No</t>
        </is>
      </c>
      <c r="O8" s="17" t="inlineStr">
        <is>
          <t>Yes</t>
        </is>
      </c>
      <c r="P8" s="17" t="n">
        <v>0</v>
      </c>
      <c r="Q8" s="17" t="n">
        <v>44</v>
      </c>
      <c r="R8" s="17" t="inlineStr">
        <is>
          <t>Unavailable during equipment replacement.</t>
        </is>
      </c>
      <c r="S8" s="28" t="n">
        <v>45708</v>
      </c>
      <c r="T8" s="17" t="inlineStr">
        <is>
          <t>Taylor Brooks</t>
        </is>
      </c>
      <c r="U8" s="11">
        <f>IF([@[Room ID]]="","",IF(Dashboard!$B$4="","",IF(OR([@[Published Capacity]]="",Dashboard!$B$9=""),"",[@[Published Capacity]]-Dashboard!$B$9)))</f>
        <v/>
      </c>
      <c r="V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">
      <c r="A9" s="17" t="inlineStr">
        <is>
          <t>PIN-120</t>
        </is>
      </c>
      <c r="B9" s="17" t="inlineStr">
        <is>
          <t>Pine Innovation Center</t>
        </is>
      </c>
      <c r="C9" s="17" t="inlineStr">
        <is>
          <t>Digital Lab</t>
        </is>
      </c>
      <c r="D9" s="17" t="inlineStr">
        <is>
          <t>Computer Lab</t>
        </is>
      </c>
      <c r="E9" s="17" t="inlineStr">
        <is>
          <t>1</t>
        </is>
      </c>
      <c r="F9" s="17" t="inlineStr">
        <is>
          <t>Active</t>
        </is>
      </c>
      <c r="G9" s="17" t="n">
        <v>28</v>
      </c>
      <c r="H9" s="17" t="n">
        <v>28</v>
      </c>
      <c r="I9" s="17" t="n">
        <v>2</v>
      </c>
      <c r="J9" s="17" t="inlineStr">
        <is>
          <t>No</t>
        </is>
      </c>
      <c r="K9" s="17" t="inlineStr">
        <is>
          <t>Yes</t>
        </is>
      </c>
      <c r="L9" s="17" t="inlineStr">
        <is>
          <t>Yes</t>
        </is>
      </c>
      <c r="M9" s="17" t="inlineStr">
        <is>
          <t>No</t>
        </is>
      </c>
      <c r="N9" s="17" t="inlineStr">
        <is>
          <t>Yes</t>
        </is>
      </c>
      <c r="O9" s="17" t="inlineStr">
        <is>
          <t>Yes</t>
        </is>
      </c>
      <c r="P9" s="17" t="n">
        <v>28</v>
      </c>
      <c r="Q9" s="17" t="n">
        <v>32</v>
      </c>
      <c r="R9" s="17" t="inlineStr">
        <is>
          <t>Desktop computer lab.</t>
        </is>
      </c>
      <c r="S9" s="28" t="n">
        <v>45728</v>
      </c>
      <c r="T9" s="17" t="inlineStr">
        <is>
          <t>Avery Grant</t>
        </is>
      </c>
      <c r="U9" s="11">
        <f>IF([@[Room ID]]="","",IF(Dashboard!$B$4="","",IF(OR([@[Published Capacity]]="",Dashboard!$B$9=""),"",[@[Published Capacity]]-Dashboard!$B$9)))</f>
        <v/>
      </c>
      <c r="V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">
      <c r="A10" s="17" t="inlineStr">
        <is>
          <t>PIN-230</t>
        </is>
      </c>
      <c r="B10" s="17" t="inlineStr">
        <is>
          <t>Pine Innovation Center</t>
        </is>
      </c>
      <c r="C10" s="17" t="inlineStr">
        <is>
          <t>Collaboration Studio</t>
        </is>
      </c>
      <c r="D10" s="17" t="inlineStr">
        <is>
          <t>Training Room</t>
        </is>
      </c>
      <c r="E10" s="17" t="inlineStr">
        <is>
          <t>2</t>
        </is>
      </c>
      <c r="F10" s="17" t="inlineStr">
        <is>
          <t>Active</t>
        </is>
      </c>
      <c r="G10" s="17" t="n">
        <v>24</v>
      </c>
      <c r="H10" s="17" t="n">
        <v>16</v>
      </c>
      <c r="I10" s="17" t="n">
        <v>2</v>
      </c>
      <c r="J10" s="17" t="inlineStr">
        <is>
          <t>Yes</t>
        </is>
      </c>
      <c r="K10" s="17" t="inlineStr">
        <is>
          <t>Yes</t>
        </is>
      </c>
      <c r="L10" s="17" t="inlineStr">
        <is>
          <t>Yes</t>
        </is>
      </c>
      <c r="M10" s="17" t="inlineStr">
        <is>
          <t>Yes</t>
        </is>
      </c>
      <c r="N10" s="17" t="inlineStr">
        <is>
          <t>Yes</t>
        </is>
      </c>
      <c r="O10" s="17" t="inlineStr">
        <is>
          <t>Yes</t>
        </is>
      </c>
      <c r="P10" s="17" t="n">
        <v>12</v>
      </c>
      <c r="Q10" s="17" t="n">
        <v>30</v>
      </c>
      <c r="R10" s="17" t="inlineStr">
        <is>
          <t>Flexible hybrid training room.</t>
        </is>
      </c>
      <c r="S10" s="28" t="n">
        <v>45734</v>
      </c>
      <c r="T10" s="17" t="inlineStr">
        <is>
          <t>Riley Chen</t>
        </is>
      </c>
      <c r="U10" s="11">
        <f>IF([@[Room ID]]="","",IF(Dashboard!$B$4="","",IF(OR([@[Published Capacity]]="",Dashboard!$B$9=""),"",[@[Published Capacity]]-Dashboard!$B$9)))</f>
        <v/>
      </c>
      <c r="V1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1">
      <c r="A11" s="17" t="inlineStr">
        <is>
          <t>MAP-105</t>
        </is>
      </c>
      <c r="B11" s="17" t="inlineStr">
        <is>
          <t>Maple Commons</t>
        </is>
      </c>
      <c r="C11" s="17" t="inlineStr">
        <is>
          <t>Maple Multipurpose Room</t>
        </is>
      </c>
      <c r="D11" s="17" t="inlineStr">
        <is>
          <t>Other</t>
        </is>
      </c>
      <c r="E11" s="17" t="inlineStr">
        <is>
          <t>1</t>
        </is>
      </c>
      <c r="F11" s="17" t="inlineStr">
        <is>
          <t>Active</t>
        </is>
      </c>
      <c r="G11" s="17" t="n">
        <v>55</v>
      </c>
      <c r="H11" s="17" t="n">
        <v>30</v>
      </c>
      <c r="I11" s="17" t="n">
        <v>3</v>
      </c>
      <c r="J11" s="17" t="inlineStr">
        <is>
          <t>Yes</t>
        </is>
      </c>
      <c r="K11" s="17" t="inlineStr">
        <is>
          <t>Yes</t>
        </is>
      </c>
      <c r="L11" s="17" t="inlineStr">
        <is>
          <t>No</t>
        </is>
      </c>
      <c r="M11" s="17" t="inlineStr">
        <is>
          <t>No</t>
        </is>
      </c>
      <c r="N11" s="17" t="inlineStr">
        <is>
          <t>No</t>
        </is>
      </c>
      <c r="O11" s="17" t="inlineStr">
        <is>
          <t>Yes</t>
        </is>
      </c>
      <c r="P11" s="17" t="n">
        <v>0</v>
      </c>
      <c r="Q11" s="17" t="n">
        <v>20</v>
      </c>
      <c r="R11" s="17" t="inlineStr">
        <is>
          <t>Multipurpose room with limited network connections.</t>
        </is>
      </c>
      <c r="S11" s="28" t="n">
        <v>45536</v>
      </c>
      <c r="T11" s="17" t="inlineStr">
        <is>
          <t>Cameron Wells</t>
        </is>
      </c>
      <c r="U11" s="11">
        <f>IF([@[Room ID]]="","",IF(Dashboard!$B$4="","",IF(OR([@[Published Capacity]]="",Dashboard!$B$9=""),"",[@[Published Capacity]]-Dashboard!$B$9)))</f>
        <v/>
      </c>
      <c r="V1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2">
      <c r="A12" s="17" t="inlineStr">
        <is>
          <t>MAP-212</t>
        </is>
      </c>
      <c r="B12" s="17" t="inlineStr">
        <is>
          <t>Maple Commons</t>
        </is>
      </c>
      <c r="C12" s="17" t="inlineStr">
        <is>
          <t>Orchard Classroom</t>
        </is>
      </c>
      <c r="D12" s="17" t="inlineStr">
        <is>
          <t>Classroom</t>
        </is>
      </c>
      <c r="E12" s="17" t="inlineStr">
        <is>
          <t>2</t>
        </is>
      </c>
      <c r="F12" s="17" t="inlineStr">
        <is>
          <t>Inactive</t>
        </is>
      </c>
      <c r="G12" s="17" t="n">
        <v>26</v>
      </c>
      <c r="H12" s="17" t="n">
        <v>16</v>
      </c>
      <c r="I12" s="17" t="n">
        <v>1</v>
      </c>
      <c r="J12" s="17" t="inlineStr">
        <is>
          <t>Yes</t>
        </is>
      </c>
      <c r="K12" s="17" t="inlineStr">
        <is>
          <t>No</t>
        </is>
      </c>
      <c r="L12" s="17" t="inlineStr">
        <is>
          <t>No</t>
        </is>
      </c>
      <c r="M12" s="17" t="inlineStr">
        <is>
          <t>No</t>
        </is>
      </c>
      <c r="N12" s="17" t="inlineStr">
        <is>
          <t>No</t>
        </is>
      </c>
      <c r="O12" s="17" t="inlineStr">
        <is>
          <t>Yes</t>
        </is>
      </c>
      <c r="P12" s="17" t="n">
        <v>0</v>
      </c>
      <c r="Q12" s="17" t="n">
        <v>24</v>
      </c>
      <c r="R12" s="17" t="inlineStr">
        <is>
          <t>Retained for planning history.</t>
        </is>
      </c>
      <c r="S12" s="28" t="n">
        <v>45665</v>
      </c>
      <c r="T12" s="17" t="inlineStr">
        <is>
          <t>Drew Parker</t>
        </is>
      </c>
      <c r="U12" s="11">
        <f>IF([@[Room ID]]="","",IF(Dashboard!$B$4="","",IF(OR([@[Published Capacity]]="",Dashboard!$B$9=""),"",[@[Published Capacity]]-Dashboard!$B$9)))</f>
        <v/>
      </c>
      <c r="V1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28" t="n"/>
      <c r="T13" s="17" t="n"/>
      <c r="U13" s="11">
        <f>IF([@[Room ID]]="","",IF(Dashboard!$B$4="","",IF(OR([@[Published Capacity]]="",Dashboard!$B$9=""),"",[@[Published Capacity]]-Dashboard!$B$9)))</f>
        <v/>
      </c>
      <c r="V1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28" t="n"/>
      <c r="T14" s="17" t="n"/>
      <c r="U14" s="11">
        <f>IF([@[Room ID]]="","",IF(Dashboard!$B$4="","",IF(OR([@[Published Capacity]]="",Dashboard!$B$9=""),"",[@[Published Capacity]]-Dashboard!$B$9)))</f>
        <v/>
      </c>
      <c r="V1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28" t="n"/>
      <c r="T15" s="17" t="n"/>
      <c r="U15" s="11">
        <f>IF([@[Room ID]]="","",IF(Dashboard!$B$4="","",IF(OR([@[Published Capacity]]="",Dashboard!$B$9=""),"",[@[Published Capacity]]-Dashboard!$B$9)))</f>
        <v/>
      </c>
      <c r="V1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28" t="n"/>
      <c r="T16" s="17" t="n"/>
      <c r="U16" s="11">
        <f>IF([@[Room ID]]="","",IF(Dashboard!$B$4="","",IF(OR([@[Published Capacity]]="",Dashboard!$B$9=""),"",[@[Published Capacity]]-Dashboard!$B$9)))</f>
        <v/>
      </c>
      <c r="V1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28" t="n"/>
      <c r="T17" s="17" t="n"/>
      <c r="U17" s="11">
        <f>IF([@[Room ID]]="","",IF(Dashboard!$B$4="","",IF(OR([@[Published Capacity]]="",Dashboard!$B$9=""),"",[@[Published Capacity]]-Dashboard!$B$9)))</f>
        <v/>
      </c>
      <c r="V1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28" t="n"/>
      <c r="T18" s="17" t="n"/>
      <c r="U18" s="11">
        <f>IF([@[Room ID]]="","",IF(Dashboard!$B$4="","",IF(OR([@[Published Capacity]]="",Dashboard!$B$9=""),"",[@[Published Capacity]]-Dashboard!$B$9)))</f>
        <v/>
      </c>
      <c r="V1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28" t="n"/>
      <c r="T19" s="17" t="n"/>
      <c r="U19" s="11">
        <f>IF([@[Room ID]]="","",IF(Dashboard!$B$4="","",IF(OR([@[Published Capacity]]="",Dashboard!$B$9=""),"",[@[Published Capacity]]-Dashboard!$B$9)))</f>
        <v/>
      </c>
      <c r="V1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28" t="n"/>
      <c r="T20" s="17" t="n"/>
      <c r="U20" s="11">
        <f>IF([@[Room ID]]="","",IF(Dashboard!$B$4="","",IF(OR([@[Published Capacity]]="",Dashboard!$B$9=""),"",[@[Published Capacity]]-Dashboard!$B$9)))</f>
        <v/>
      </c>
      <c r="V2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28" t="n"/>
      <c r="T21" s="17" t="n"/>
      <c r="U21" s="11">
        <f>IF([@[Room ID]]="","",IF(Dashboard!$B$4="","",IF(OR([@[Published Capacity]]="",Dashboard!$B$9=""),"",[@[Published Capacity]]-Dashboard!$B$9)))</f>
        <v/>
      </c>
      <c r="V2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28" t="n"/>
      <c r="T22" s="17" t="n"/>
      <c r="U22" s="11">
        <f>IF([@[Room ID]]="","",IF(Dashboard!$B$4="","",IF(OR([@[Published Capacity]]="",Dashboard!$B$9=""),"",[@[Published Capacity]]-Dashboard!$B$9)))</f>
        <v/>
      </c>
      <c r="V2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28" t="n"/>
      <c r="T23" s="17" t="n"/>
      <c r="U23" s="11">
        <f>IF([@[Room ID]]="","",IF(Dashboard!$B$4="","",IF(OR([@[Published Capacity]]="",Dashboard!$B$9=""),"",[@[Published Capacity]]-Dashboard!$B$9)))</f>
        <v/>
      </c>
      <c r="V2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28" t="n"/>
      <c r="T24" s="17" t="n"/>
      <c r="U24" s="11">
        <f>IF([@[Room ID]]="","",IF(Dashboard!$B$4="","",IF(OR([@[Published Capacity]]="",Dashboard!$B$9=""),"",[@[Published Capacity]]-Dashboard!$B$9)))</f>
        <v/>
      </c>
      <c r="V2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28" t="n"/>
      <c r="T25" s="17" t="n"/>
      <c r="U25" s="11">
        <f>IF([@[Room ID]]="","",IF(Dashboard!$B$4="","",IF(OR([@[Published Capacity]]="",Dashboard!$B$9=""),"",[@[Published Capacity]]-Dashboard!$B$9)))</f>
        <v/>
      </c>
      <c r="V2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28" t="n"/>
      <c r="T26" s="17" t="n"/>
      <c r="U26" s="11">
        <f>IF([@[Room ID]]="","",IF(Dashboard!$B$4="","",IF(OR([@[Published Capacity]]="",Dashboard!$B$9=""),"",[@[Published Capacity]]-Dashboard!$B$9)))</f>
        <v/>
      </c>
      <c r="V2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28" t="n"/>
      <c r="T27" s="17" t="n"/>
      <c r="U27" s="11">
        <f>IF([@[Room ID]]="","",IF(Dashboard!$B$4="","",IF(OR([@[Published Capacity]]="",Dashboard!$B$9=""),"",[@[Published Capacity]]-Dashboard!$B$9)))</f>
        <v/>
      </c>
      <c r="V2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28" t="n"/>
      <c r="T28" s="17" t="n"/>
      <c r="U28" s="11">
        <f>IF([@[Room ID]]="","",IF(Dashboard!$B$4="","",IF(OR([@[Published Capacity]]="",Dashboard!$B$9=""),"",[@[Published Capacity]]-Dashboard!$B$9)))</f>
        <v/>
      </c>
      <c r="V2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28" t="n"/>
      <c r="T29" s="17" t="n"/>
      <c r="U29" s="11">
        <f>IF([@[Room ID]]="","",IF(Dashboard!$B$4="","",IF(OR([@[Published Capacity]]="",Dashboard!$B$9=""),"",[@[Published Capacity]]-Dashboard!$B$9)))</f>
        <v/>
      </c>
      <c r="V2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2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2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  <c r="Q30" s="17" t="n"/>
      <c r="R30" s="17" t="n"/>
      <c r="S30" s="28" t="n"/>
      <c r="T30" s="17" t="n"/>
      <c r="U30" s="11">
        <f>IF([@[Room ID]]="","",IF(Dashboard!$B$4="","",IF(OR([@[Published Capacity]]="",Dashboard!$B$9=""),"",[@[Published Capacity]]-Dashboard!$B$9)))</f>
        <v/>
      </c>
      <c r="V3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7" t="n"/>
      <c r="R31" s="17" t="n"/>
      <c r="S31" s="28" t="n"/>
      <c r="T31" s="17" t="n"/>
      <c r="U31" s="11">
        <f>IF([@[Room ID]]="","",IF(Dashboard!$B$4="","",IF(OR([@[Published Capacity]]="",Dashboard!$B$9=""),"",[@[Published Capacity]]-Dashboard!$B$9)))</f>
        <v/>
      </c>
      <c r="V3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7" t="n"/>
      <c r="R32" s="17" t="n"/>
      <c r="S32" s="28" t="n"/>
      <c r="T32" s="17" t="n"/>
      <c r="U32" s="11">
        <f>IF([@[Room ID]]="","",IF(Dashboard!$B$4="","",IF(OR([@[Published Capacity]]="",Dashboard!$B$9=""),"",[@[Published Capacity]]-Dashboard!$B$9)))</f>
        <v/>
      </c>
      <c r="V3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28" t="n"/>
      <c r="T33" s="17" t="n"/>
      <c r="U33" s="11">
        <f>IF([@[Room ID]]="","",IF(Dashboard!$B$4="","",IF(OR([@[Published Capacity]]="",Dashboard!$B$9=""),"",[@[Published Capacity]]-Dashboard!$B$9)))</f>
        <v/>
      </c>
      <c r="V3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28" t="n"/>
      <c r="T34" s="17" t="n"/>
      <c r="U34" s="11">
        <f>IF([@[Room ID]]="","",IF(Dashboard!$B$4="","",IF(OR([@[Published Capacity]]="",Dashboard!$B$9=""),"",[@[Published Capacity]]-Dashboard!$B$9)))</f>
        <v/>
      </c>
      <c r="V3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28" t="n"/>
      <c r="T35" s="17" t="n"/>
      <c r="U35" s="11">
        <f>IF([@[Room ID]]="","",IF(Dashboard!$B$4="","",IF(OR([@[Published Capacity]]="",Dashboard!$B$9=""),"",[@[Published Capacity]]-Dashboard!$B$9)))</f>
        <v/>
      </c>
      <c r="V3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28" t="n"/>
      <c r="T36" s="17" t="n"/>
      <c r="U36" s="11">
        <f>IF([@[Room ID]]="","",IF(Dashboard!$B$4="","",IF(OR([@[Published Capacity]]="",Dashboard!$B$9=""),"",[@[Published Capacity]]-Dashboard!$B$9)))</f>
        <v/>
      </c>
      <c r="V3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7" t="n"/>
      <c r="R37" s="17" t="n"/>
      <c r="S37" s="28" t="n"/>
      <c r="T37" s="17" t="n"/>
      <c r="U37" s="11">
        <f>IF([@[Room ID]]="","",IF(Dashboard!$B$4="","",IF(OR([@[Published Capacity]]="",Dashboard!$B$9=""),"",[@[Published Capacity]]-Dashboard!$B$9)))</f>
        <v/>
      </c>
      <c r="V3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7" t="n"/>
      <c r="R38" s="17" t="n"/>
      <c r="S38" s="28" t="n"/>
      <c r="T38" s="17" t="n"/>
      <c r="U38" s="11">
        <f>IF([@[Room ID]]="","",IF(Dashboard!$B$4="","",IF(OR([@[Published Capacity]]="",Dashboard!$B$9=""),"",[@[Published Capacity]]-Dashboard!$B$9)))</f>
        <v/>
      </c>
      <c r="V3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7" t="n"/>
      <c r="R39" s="17" t="n"/>
      <c r="S39" s="28" t="n"/>
      <c r="T39" s="17" t="n"/>
      <c r="U39" s="11">
        <f>IF([@[Room ID]]="","",IF(Dashboard!$B$4="","",IF(OR([@[Published Capacity]]="",Dashboard!$B$9=""),"",[@[Published Capacity]]-Dashboard!$B$9)))</f>
        <v/>
      </c>
      <c r="V3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3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3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28" t="n"/>
      <c r="T40" s="17" t="n"/>
      <c r="U40" s="11">
        <f>IF([@[Room ID]]="","",IF(Dashboard!$B$4="","",IF(OR([@[Published Capacity]]="",Dashboard!$B$9=""),"",[@[Published Capacity]]-Dashboard!$B$9)))</f>
        <v/>
      </c>
      <c r="V4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28" t="n"/>
      <c r="T41" s="17" t="n"/>
      <c r="U41" s="11">
        <f>IF([@[Room ID]]="","",IF(Dashboard!$B$4="","",IF(OR([@[Published Capacity]]="",Dashboard!$B$9=""),"",[@[Published Capacity]]-Dashboard!$B$9)))</f>
        <v/>
      </c>
      <c r="V4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28" t="n"/>
      <c r="T42" s="17" t="n"/>
      <c r="U42" s="11">
        <f>IF([@[Room ID]]="","",IF(Dashboard!$B$4="","",IF(OR([@[Published Capacity]]="",Dashboard!$B$9=""),"",[@[Published Capacity]]-Dashboard!$B$9)))</f>
        <v/>
      </c>
      <c r="V4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28" t="n"/>
      <c r="T43" s="17" t="n"/>
      <c r="U43" s="11">
        <f>IF([@[Room ID]]="","",IF(Dashboard!$B$4="","",IF(OR([@[Published Capacity]]="",Dashboard!$B$9=""),"",[@[Published Capacity]]-Dashboard!$B$9)))</f>
        <v/>
      </c>
      <c r="V4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28" t="n"/>
      <c r="T44" s="17" t="n"/>
      <c r="U44" s="11">
        <f>IF([@[Room ID]]="","",IF(Dashboard!$B$4="","",IF(OR([@[Published Capacity]]="",Dashboard!$B$9=""),"",[@[Published Capacity]]-Dashboard!$B$9)))</f>
        <v/>
      </c>
      <c r="V4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28" t="n"/>
      <c r="T45" s="17" t="n"/>
      <c r="U45" s="11">
        <f>IF([@[Room ID]]="","",IF(Dashboard!$B$4="","",IF(OR([@[Published Capacity]]="",Dashboard!$B$9=""),"",[@[Published Capacity]]-Dashboard!$B$9)))</f>
        <v/>
      </c>
      <c r="V4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28" t="n"/>
      <c r="T46" s="17" t="n"/>
      <c r="U46" s="11">
        <f>IF([@[Room ID]]="","",IF(Dashboard!$B$4="","",IF(OR([@[Published Capacity]]="",Dashboard!$B$9=""),"",[@[Published Capacity]]-Dashboard!$B$9)))</f>
        <v/>
      </c>
      <c r="V4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28" t="n"/>
      <c r="T47" s="17" t="n"/>
      <c r="U47" s="11">
        <f>IF([@[Room ID]]="","",IF(Dashboard!$B$4="","",IF(OR([@[Published Capacity]]="",Dashboard!$B$9=""),"",[@[Published Capacity]]-Dashboard!$B$9)))</f>
        <v/>
      </c>
      <c r="V4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28" t="n"/>
      <c r="T48" s="17" t="n"/>
      <c r="U48" s="11">
        <f>IF([@[Room ID]]="","",IF(Dashboard!$B$4="","",IF(OR([@[Published Capacity]]="",Dashboard!$B$9=""),"",[@[Published Capacity]]-Dashboard!$B$9)))</f>
        <v/>
      </c>
      <c r="V4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28" t="n"/>
      <c r="T49" s="17" t="n"/>
      <c r="U49" s="11">
        <f>IF([@[Room ID]]="","",IF(Dashboard!$B$4="","",IF(OR([@[Published Capacity]]="",Dashboard!$B$9=""),"",[@[Published Capacity]]-Dashboard!$B$9)))</f>
        <v/>
      </c>
      <c r="V4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4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4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28" t="n"/>
      <c r="T50" s="17" t="n"/>
      <c r="U50" s="11">
        <f>IF([@[Room ID]]="","",IF(Dashboard!$B$4="","",IF(OR([@[Published Capacity]]="",Dashboard!$B$9=""),"",[@[Published Capacity]]-Dashboard!$B$9)))</f>
        <v/>
      </c>
      <c r="V5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28" t="n"/>
      <c r="T51" s="17" t="n"/>
      <c r="U51" s="11">
        <f>IF([@[Room ID]]="","",IF(Dashboard!$B$4="","",IF(OR([@[Published Capacity]]="",Dashboard!$B$9=""),"",[@[Published Capacity]]-Dashboard!$B$9)))</f>
        <v/>
      </c>
      <c r="V5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28" t="n"/>
      <c r="T52" s="17" t="n"/>
      <c r="U52" s="11">
        <f>IF([@[Room ID]]="","",IF(Dashboard!$B$4="","",IF(OR([@[Published Capacity]]="",Dashboard!$B$9=""),"",[@[Published Capacity]]-Dashboard!$B$9)))</f>
        <v/>
      </c>
      <c r="V5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28" t="n"/>
      <c r="T53" s="17" t="n"/>
      <c r="U53" s="11">
        <f>IF([@[Room ID]]="","",IF(Dashboard!$B$4="","",IF(OR([@[Published Capacity]]="",Dashboard!$B$9=""),"",[@[Published Capacity]]-Dashboard!$B$9)))</f>
        <v/>
      </c>
      <c r="V5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28" t="n"/>
      <c r="T54" s="17" t="n"/>
      <c r="U54" s="11">
        <f>IF([@[Room ID]]="","",IF(Dashboard!$B$4="","",IF(OR([@[Published Capacity]]="",Dashboard!$B$9=""),"",[@[Published Capacity]]-Dashboard!$B$9)))</f>
        <v/>
      </c>
      <c r="V5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28" t="n"/>
      <c r="T55" s="17" t="n"/>
      <c r="U55" s="11">
        <f>IF([@[Room ID]]="","",IF(Dashboard!$B$4="","",IF(OR([@[Published Capacity]]="",Dashboard!$B$9=""),"",[@[Published Capacity]]-Dashboard!$B$9)))</f>
        <v/>
      </c>
      <c r="V5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28" t="n"/>
      <c r="T56" s="17" t="n"/>
      <c r="U56" s="11">
        <f>IF([@[Room ID]]="","",IF(Dashboard!$B$4="","",IF(OR([@[Published Capacity]]="",Dashboard!$B$9=""),"",[@[Published Capacity]]-Dashboard!$B$9)))</f>
        <v/>
      </c>
      <c r="V5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28" t="n"/>
      <c r="T57" s="17" t="n"/>
      <c r="U57" s="11">
        <f>IF([@[Room ID]]="","",IF(Dashboard!$B$4="","",IF(OR([@[Published Capacity]]="",Dashboard!$B$9=""),"",[@[Published Capacity]]-Dashboard!$B$9)))</f>
        <v/>
      </c>
      <c r="V5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  <c r="Q58" s="17" t="n"/>
      <c r="R58" s="17" t="n"/>
      <c r="S58" s="28" t="n"/>
      <c r="T58" s="17" t="n"/>
      <c r="U58" s="11">
        <f>IF([@[Room ID]]="","",IF(Dashboard!$B$4="","",IF(OR([@[Published Capacity]]="",Dashboard!$B$9=""),"",[@[Published Capacity]]-Dashboard!$B$9)))</f>
        <v/>
      </c>
      <c r="V5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  <c r="P59" s="17" t="n"/>
      <c r="Q59" s="17" t="n"/>
      <c r="R59" s="17" t="n"/>
      <c r="S59" s="28" t="n"/>
      <c r="T59" s="17" t="n"/>
      <c r="U59" s="11">
        <f>IF([@[Room ID]]="","",IF(Dashboard!$B$4="","",IF(OR([@[Published Capacity]]="",Dashboard!$B$9=""),"",[@[Published Capacity]]-Dashboard!$B$9)))</f>
        <v/>
      </c>
      <c r="V5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5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5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  <c r="Q60" s="17" t="n"/>
      <c r="R60" s="17" t="n"/>
      <c r="S60" s="28" t="n"/>
      <c r="T60" s="17" t="n"/>
      <c r="U60" s="11">
        <f>IF([@[Room ID]]="","",IF(Dashboard!$B$4="","",IF(OR([@[Published Capacity]]="",Dashboard!$B$9=""),"",[@[Published Capacity]]-Dashboard!$B$9)))</f>
        <v/>
      </c>
      <c r="V6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  <c r="P61" s="17" t="n"/>
      <c r="Q61" s="17" t="n"/>
      <c r="R61" s="17" t="n"/>
      <c r="S61" s="28" t="n"/>
      <c r="T61" s="17" t="n"/>
      <c r="U61" s="11">
        <f>IF([@[Room ID]]="","",IF(Dashboard!$B$4="","",IF(OR([@[Published Capacity]]="",Dashboard!$B$9=""),"",[@[Published Capacity]]-Dashboard!$B$9)))</f>
        <v/>
      </c>
      <c r="V6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  <c r="Q62" s="17" t="n"/>
      <c r="R62" s="17" t="n"/>
      <c r="S62" s="28" t="n"/>
      <c r="T62" s="17" t="n"/>
      <c r="U62" s="11">
        <f>IF([@[Room ID]]="","",IF(Dashboard!$B$4="","",IF(OR([@[Published Capacity]]="",Dashboard!$B$9=""),"",[@[Published Capacity]]-Dashboard!$B$9)))</f>
        <v/>
      </c>
      <c r="V6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  <c r="P63" s="17" t="n"/>
      <c r="Q63" s="17" t="n"/>
      <c r="R63" s="17" t="n"/>
      <c r="S63" s="28" t="n"/>
      <c r="T63" s="17" t="n"/>
      <c r="U63" s="11">
        <f>IF([@[Room ID]]="","",IF(Dashboard!$B$4="","",IF(OR([@[Published Capacity]]="",Dashboard!$B$9=""),"",[@[Published Capacity]]-Dashboard!$B$9)))</f>
        <v/>
      </c>
      <c r="V6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  <c r="Q64" s="17" t="n"/>
      <c r="R64" s="17" t="n"/>
      <c r="S64" s="28" t="n"/>
      <c r="T64" s="17" t="n"/>
      <c r="U64" s="11">
        <f>IF([@[Room ID]]="","",IF(Dashboard!$B$4="","",IF(OR([@[Published Capacity]]="",Dashboard!$B$9=""),"",[@[Published Capacity]]-Dashboard!$B$9)))</f>
        <v/>
      </c>
      <c r="V6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  <c r="P65" s="17" t="n"/>
      <c r="Q65" s="17" t="n"/>
      <c r="R65" s="17" t="n"/>
      <c r="S65" s="28" t="n"/>
      <c r="T65" s="17" t="n"/>
      <c r="U65" s="11">
        <f>IF([@[Room ID]]="","",IF(Dashboard!$B$4="","",IF(OR([@[Published Capacity]]="",Dashboard!$B$9=""),"",[@[Published Capacity]]-Dashboard!$B$9)))</f>
        <v/>
      </c>
      <c r="V6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  <c r="Q66" s="17" t="n"/>
      <c r="R66" s="17" t="n"/>
      <c r="S66" s="28" t="n"/>
      <c r="T66" s="17" t="n"/>
      <c r="U66" s="11">
        <f>IF([@[Room ID]]="","",IF(Dashboard!$B$4="","",IF(OR([@[Published Capacity]]="",Dashboard!$B$9=""),"",[@[Published Capacity]]-Dashboard!$B$9)))</f>
        <v/>
      </c>
      <c r="V6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  <c r="P67" s="17" t="n"/>
      <c r="Q67" s="17" t="n"/>
      <c r="R67" s="17" t="n"/>
      <c r="S67" s="28" t="n"/>
      <c r="T67" s="17" t="n"/>
      <c r="U67" s="11">
        <f>IF([@[Room ID]]="","",IF(Dashboard!$B$4="","",IF(OR([@[Published Capacity]]="",Dashboard!$B$9=""),"",[@[Published Capacity]]-Dashboard!$B$9)))</f>
        <v/>
      </c>
      <c r="V6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  <c r="Q68" s="17" t="n"/>
      <c r="R68" s="17" t="n"/>
      <c r="S68" s="28" t="n"/>
      <c r="T68" s="17" t="n"/>
      <c r="U68" s="11">
        <f>IF([@[Room ID]]="","",IF(Dashboard!$B$4="","",IF(OR([@[Published Capacity]]="",Dashboard!$B$9=""),"",[@[Published Capacity]]-Dashboard!$B$9)))</f>
        <v/>
      </c>
      <c r="V6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  <c r="P69" s="17" t="n"/>
      <c r="Q69" s="17" t="n"/>
      <c r="R69" s="17" t="n"/>
      <c r="S69" s="28" t="n"/>
      <c r="T69" s="17" t="n"/>
      <c r="U69" s="11">
        <f>IF([@[Room ID]]="","",IF(Dashboard!$B$4="","",IF(OR([@[Published Capacity]]="",Dashboard!$B$9=""),"",[@[Published Capacity]]-Dashboard!$B$9)))</f>
        <v/>
      </c>
      <c r="V6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6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6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  <c r="Q70" s="17" t="n"/>
      <c r="R70" s="17" t="n"/>
      <c r="S70" s="28" t="n"/>
      <c r="T70" s="17" t="n"/>
      <c r="U70" s="11">
        <f>IF([@[Room ID]]="","",IF(Dashboard!$B$4="","",IF(OR([@[Published Capacity]]="",Dashboard!$B$9=""),"",[@[Published Capacity]]-Dashboard!$B$9)))</f>
        <v/>
      </c>
      <c r="V7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  <c r="P71" s="17" t="n"/>
      <c r="Q71" s="17" t="n"/>
      <c r="R71" s="17" t="n"/>
      <c r="S71" s="28" t="n"/>
      <c r="T71" s="17" t="n"/>
      <c r="U71" s="11">
        <f>IF([@[Room ID]]="","",IF(Dashboard!$B$4="","",IF(OR([@[Published Capacity]]="",Dashboard!$B$9=""),"",[@[Published Capacity]]-Dashboard!$B$9)))</f>
        <v/>
      </c>
      <c r="V7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  <c r="Q72" s="17" t="n"/>
      <c r="R72" s="17" t="n"/>
      <c r="S72" s="28" t="n"/>
      <c r="T72" s="17" t="n"/>
      <c r="U72" s="11">
        <f>IF([@[Room ID]]="","",IF(Dashboard!$B$4="","",IF(OR([@[Published Capacity]]="",Dashboard!$B$9=""),"",[@[Published Capacity]]-Dashboard!$B$9)))</f>
        <v/>
      </c>
      <c r="V7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  <c r="Q73" s="17" t="n"/>
      <c r="R73" s="17" t="n"/>
      <c r="S73" s="28" t="n"/>
      <c r="T73" s="17" t="n"/>
      <c r="U73" s="11">
        <f>IF([@[Room ID]]="","",IF(Dashboard!$B$4="","",IF(OR([@[Published Capacity]]="",Dashboard!$B$9=""),"",[@[Published Capacity]]-Dashboard!$B$9)))</f>
        <v/>
      </c>
      <c r="V7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  <c r="Q74" s="17" t="n"/>
      <c r="R74" s="17" t="n"/>
      <c r="S74" s="28" t="n"/>
      <c r="T74" s="17" t="n"/>
      <c r="U74" s="11">
        <f>IF([@[Room ID]]="","",IF(Dashboard!$B$4="","",IF(OR([@[Published Capacity]]="",Dashboard!$B$9=""),"",[@[Published Capacity]]-Dashboard!$B$9)))</f>
        <v/>
      </c>
      <c r="V7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  <c r="Q75" s="17" t="n"/>
      <c r="R75" s="17" t="n"/>
      <c r="S75" s="28" t="n"/>
      <c r="T75" s="17" t="n"/>
      <c r="U75" s="11">
        <f>IF([@[Room ID]]="","",IF(Dashboard!$B$4="","",IF(OR([@[Published Capacity]]="",Dashboard!$B$9=""),"",[@[Published Capacity]]-Dashboard!$B$9)))</f>
        <v/>
      </c>
      <c r="V7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  <c r="Q76" s="17" t="n"/>
      <c r="R76" s="17" t="n"/>
      <c r="S76" s="28" t="n"/>
      <c r="T76" s="17" t="n"/>
      <c r="U76" s="11">
        <f>IF([@[Room ID]]="","",IF(Dashboard!$B$4="","",IF(OR([@[Published Capacity]]="",Dashboard!$B$9=""),"",[@[Published Capacity]]-Dashboard!$B$9)))</f>
        <v/>
      </c>
      <c r="V7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  <c r="Q77" s="17" t="n"/>
      <c r="R77" s="17" t="n"/>
      <c r="S77" s="28" t="n"/>
      <c r="T77" s="17" t="n"/>
      <c r="U77" s="11">
        <f>IF([@[Room ID]]="","",IF(Dashboard!$B$4="","",IF(OR([@[Published Capacity]]="",Dashboard!$B$9=""),"",[@[Published Capacity]]-Dashboard!$B$9)))</f>
        <v/>
      </c>
      <c r="V7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  <c r="Q78" s="17" t="n"/>
      <c r="R78" s="17" t="n"/>
      <c r="S78" s="28" t="n"/>
      <c r="T78" s="17" t="n"/>
      <c r="U78" s="11">
        <f>IF([@[Room ID]]="","",IF(Dashboard!$B$4="","",IF(OR([@[Published Capacity]]="",Dashboard!$B$9=""),"",[@[Published Capacity]]-Dashboard!$B$9)))</f>
        <v/>
      </c>
      <c r="V7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  <c r="Q79" s="17" t="n"/>
      <c r="R79" s="17" t="n"/>
      <c r="S79" s="28" t="n"/>
      <c r="T79" s="17" t="n"/>
      <c r="U79" s="11">
        <f>IF([@[Room ID]]="","",IF(Dashboard!$B$4="","",IF(OR([@[Published Capacity]]="",Dashboard!$B$9=""),"",[@[Published Capacity]]-Dashboard!$B$9)))</f>
        <v/>
      </c>
      <c r="V7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7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7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  <c r="Q80" s="17" t="n"/>
      <c r="R80" s="17" t="n"/>
      <c r="S80" s="28" t="n"/>
      <c r="T80" s="17" t="n"/>
      <c r="U80" s="11">
        <f>IF([@[Room ID]]="","",IF(Dashboard!$B$4="","",IF(OR([@[Published Capacity]]="",Dashboard!$B$9=""),"",[@[Published Capacity]]-Dashboard!$B$9)))</f>
        <v/>
      </c>
      <c r="V8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  <c r="Q81" s="17" t="n"/>
      <c r="R81" s="17" t="n"/>
      <c r="S81" s="28" t="n"/>
      <c r="T81" s="17" t="n"/>
      <c r="U81" s="11">
        <f>IF([@[Room ID]]="","",IF(Dashboard!$B$4="","",IF(OR([@[Published Capacity]]="",Dashboard!$B$9=""),"",[@[Published Capacity]]-Dashboard!$B$9)))</f>
        <v/>
      </c>
      <c r="V8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  <c r="Q82" s="17" t="n"/>
      <c r="R82" s="17" t="n"/>
      <c r="S82" s="28" t="n"/>
      <c r="T82" s="17" t="n"/>
      <c r="U82" s="11">
        <f>IF([@[Room ID]]="","",IF(Dashboard!$B$4="","",IF(OR([@[Published Capacity]]="",Dashboard!$B$9=""),"",[@[Published Capacity]]-Dashboard!$B$9)))</f>
        <v/>
      </c>
      <c r="V8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7" t="n"/>
      <c r="R83" s="17" t="n"/>
      <c r="S83" s="28" t="n"/>
      <c r="T83" s="17" t="n"/>
      <c r="U83" s="11">
        <f>IF([@[Room ID]]="","",IF(Dashboard!$B$4="","",IF(OR([@[Published Capacity]]="",Dashboard!$B$9=""),"",[@[Published Capacity]]-Dashboard!$B$9)))</f>
        <v/>
      </c>
      <c r="V8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  <c r="Q84" s="17" t="n"/>
      <c r="R84" s="17" t="n"/>
      <c r="S84" s="28" t="n"/>
      <c r="T84" s="17" t="n"/>
      <c r="U84" s="11">
        <f>IF([@[Room ID]]="","",IF(Dashboard!$B$4="","",IF(OR([@[Published Capacity]]="",Dashboard!$B$9=""),"",[@[Published Capacity]]-Dashboard!$B$9)))</f>
        <v/>
      </c>
      <c r="V8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7" t="n"/>
      <c r="O85" s="17" t="n"/>
      <c r="P85" s="17" t="n"/>
      <c r="Q85" s="17" t="n"/>
      <c r="R85" s="17" t="n"/>
      <c r="S85" s="28" t="n"/>
      <c r="T85" s="17" t="n"/>
      <c r="U85" s="11">
        <f>IF([@[Room ID]]="","",IF(Dashboard!$B$4="","",IF(OR([@[Published Capacity]]="",Dashboard!$B$9=""),"",[@[Published Capacity]]-Dashboard!$B$9)))</f>
        <v/>
      </c>
      <c r="V8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  <c r="Q86" s="17" t="n"/>
      <c r="R86" s="17" t="n"/>
      <c r="S86" s="28" t="n"/>
      <c r="T86" s="17" t="n"/>
      <c r="U86" s="11">
        <f>IF([@[Room ID]]="","",IF(Dashboard!$B$4="","",IF(OR([@[Published Capacity]]="",Dashboard!$B$9=""),"",[@[Published Capacity]]-Dashboard!$B$9)))</f>
        <v/>
      </c>
      <c r="V8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7" t="n"/>
      <c r="O87" s="17" t="n"/>
      <c r="P87" s="17" t="n"/>
      <c r="Q87" s="17" t="n"/>
      <c r="R87" s="17" t="n"/>
      <c r="S87" s="28" t="n"/>
      <c r="T87" s="17" t="n"/>
      <c r="U87" s="11">
        <f>IF([@[Room ID]]="","",IF(Dashboard!$B$4="","",IF(OR([@[Published Capacity]]="",Dashboard!$B$9=""),"",[@[Published Capacity]]-Dashboard!$B$9)))</f>
        <v/>
      </c>
      <c r="V8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  <c r="Q88" s="17" t="n"/>
      <c r="R88" s="17" t="n"/>
      <c r="S88" s="28" t="n"/>
      <c r="T88" s="17" t="n"/>
      <c r="U88" s="11">
        <f>IF([@[Room ID]]="","",IF(Dashboard!$B$4="","",IF(OR([@[Published Capacity]]="",Dashboard!$B$9=""),"",[@[Published Capacity]]-Dashboard!$B$9)))</f>
        <v/>
      </c>
      <c r="V8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7" t="n"/>
      <c r="O89" s="17" t="n"/>
      <c r="P89" s="17" t="n"/>
      <c r="Q89" s="17" t="n"/>
      <c r="R89" s="17" t="n"/>
      <c r="S89" s="28" t="n"/>
      <c r="T89" s="17" t="n"/>
      <c r="U89" s="11">
        <f>IF([@[Room ID]]="","",IF(Dashboard!$B$4="","",IF(OR([@[Published Capacity]]="",Dashboard!$B$9=""),"",[@[Published Capacity]]-Dashboard!$B$9)))</f>
        <v/>
      </c>
      <c r="V8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8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8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  <c r="Q90" s="17" t="n"/>
      <c r="R90" s="17" t="n"/>
      <c r="S90" s="28" t="n"/>
      <c r="T90" s="17" t="n"/>
      <c r="U90" s="11">
        <f>IF([@[Room ID]]="","",IF(Dashboard!$B$4="","",IF(OR([@[Published Capacity]]="",Dashboard!$B$9=""),"",[@[Published Capacity]]-Dashboard!$B$9)))</f>
        <v/>
      </c>
      <c r="V9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7" t="n"/>
      <c r="O91" s="17" t="n"/>
      <c r="P91" s="17" t="n"/>
      <c r="Q91" s="17" t="n"/>
      <c r="R91" s="17" t="n"/>
      <c r="S91" s="28" t="n"/>
      <c r="T91" s="17" t="n"/>
      <c r="U91" s="11">
        <f>IF([@[Room ID]]="","",IF(Dashboard!$B$4="","",IF(OR([@[Published Capacity]]="",Dashboard!$B$9=""),"",[@[Published Capacity]]-Dashboard!$B$9)))</f>
        <v/>
      </c>
      <c r="V9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  <c r="Q92" s="17" t="n"/>
      <c r="R92" s="17" t="n"/>
      <c r="S92" s="28" t="n"/>
      <c r="T92" s="17" t="n"/>
      <c r="U92" s="11">
        <f>IF([@[Room ID]]="","",IF(Dashboard!$B$4="","",IF(OR([@[Published Capacity]]="",Dashboard!$B$9=""),"",[@[Published Capacity]]-Dashboard!$B$9)))</f>
        <v/>
      </c>
      <c r="V9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7" t="n"/>
      <c r="O93" s="17" t="n"/>
      <c r="P93" s="17" t="n"/>
      <c r="Q93" s="17" t="n"/>
      <c r="R93" s="17" t="n"/>
      <c r="S93" s="28" t="n"/>
      <c r="T93" s="17" t="n"/>
      <c r="U93" s="11">
        <f>IF([@[Room ID]]="","",IF(Dashboard!$B$4="","",IF(OR([@[Published Capacity]]="",Dashboard!$B$9=""),"",[@[Published Capacity]]-Dashboard!$B$9)))</f>
        <v/>
      </c>
      <c r="V9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  <c r="Q94" s="17" t="n"/>
      <c r="R94" s="17" t="n"/>
      <c r="S94" s="28" t="n"/>
      <c r="T94" s="17" t="n"/>
      <c r="U94" s="11">
        <f>IF([@[Room ID]]="","",IF(Dashboard!$B$4="","",IF(OR([@[Published Capacity]]="",Dashboard!$B$9=""),"",[@[Published Capacity]]-Dashboard!$B$9)))</f>
        <v/>
      </c>
      <c r="V9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7" t="n"/>
      <c r="O95" s="17" t="n"/>
      <c r="P95" s="17" t="n"/>
      <c r="Q95" s="17" t="n"/>
      <c r="R95" s="17" t="n"/>
      <c r="S95" s="28" t="n"/>
      <c r="T95" s="17" t="n"/>
      <c r="U95" s="11">
        <f>IF([@[Room ID]]="","",IF(Dashboard!$B$4="","",IF(OR([@[Published Capacity]]="",Dashboard!$B$9=""),"",[@[Published Capacity]]-Dashboard!$B$9)))</f>
        <v/>
      </c>
      <c r="V95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5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5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  <c r="Q96" s="17" t="n"/>
      <c r="R96" s="17" t="n"/>
      <c r="S96" s="28" t="n"/>
      <c r="T96" s="17" t="n"/>
      <c r="U96" s="11">
        <f>IF([@[Room ID]]="","",IF(Dashboard!$B$4="","",IF(OR([@[Published Capacity]]="",Dashboard!$B$9=""),"",[@[Published Capacity]]-Dashboard!$B$9)))</f>
        <v/>
      </c>
      <c r="V96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6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6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7" t="n"/>
      <c r="O97" s="17" t="n"/>
      <c r="P97" s="17" t="n"/>
      <c r="Q97" s="17" t="n"/>
      <c r="R97" s="17" t="n"/>
      <c r="S97" s="28" t="n"/>
      <c r="T97" s="17" t="n"/>
      <c r="U97" s="11">
        <f>IF([@[Room ID]]="","",IF(Dashboard!$B$4="","",IF(OR([@[Published Capacity]]="",Dashboard!$B$9=""),"",[@[Published Capacity]]-Dashboard!$B$9)))</f>
        <v/>
      </c>
      <c r="V97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7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7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  <c r="Q98" s="17" t="n"/>
      <c r="R98" s="17" t="n"/>
      <c r="S98" s="28" t="n"/>
      <c r="T98" s="17" t="n"/>
      <c r="U98" s="11">
        <f>IF([@[Room ID]]="","",IF(Dashboard!$B$4="","",IF(OR([@[Published Capacity]]="",Dashboard!$B$9=""),"",[@[Published Capacity]]-Dashboard!$B$9)))</f>
        <v/>
      </c>
      <c r="V98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8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8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7" t="n"/>
      <c r="O99" s="17" t="n"/>
      <c r="P99" s="17" t="n"/>
      <c r="Q99" s="17" t="n"/>
      <c r="R99" s="17" t="n"/>
      <c r="S99" s="28" t="n"/>
      <c r="T99" s="17" t="n"/>
      <c r="U99" s="11">
        <f>IF([@[Room ID]]="","",IF(Dashboard!$B$4="","",IF(OR([@[Published Capacity]]="",Dashboard!$B$9=""),"",[@[Published Capacity]]-Dashboard!$B$9)))</f>
        <v/>
      </c>
      <c r="V99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99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99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  <c r="Q100" s="17" t="n"/>
      <c r="R100" s="17" t="n"/>
      <c r="S100" s="28" t="n"/>
      <c r="T100" s="17" t="n"/>
      <c r="U100" s="11">
        <f>IF([@[Room ID]]="","",IF(Dashboard!$B$4="","",IF(OR([@[Published Capacity]]="",Dashboard!$B$9=""),"",[@[Published Capacity]]-Dashboard!$B$9)))</f>
        <v/>
      </c>
      <c r="V100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0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0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7" t="n"/>
      <c r="O101" s="17" t="n"/>
      <c r="P101" s="17" t="n"/>
      <c r="Q101" s="17" t="n"/>
      <c r="R101" s="17" t="n"/>
      <c r="S101" s="28" t="n"/>
      <c r="T101" s="17" t="n"/>
      <c r="U101" s="11">
        <f>IF([@[Room ID]]="","",IF(Dashboard!$B$4="","",IF(OR([@[Published Capacity]]="",Dashboard!$B$9=""),"",[@[Published Capacity]]-Dashboard!$B$9)))</f>
        <v/>
      </c>
      <c r="V101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1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1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  <c r="Q102" s="17" t="n"/>
      <c r="R102" s="17" t="n"/>
      <c r="S102" s="28" t="n"/>
      <c r="T102" s="17" t="n"/>
      <c r="U102" s="11">
        <f>IF([@[Room ID]]="","",IF(Dashboard!$B$4="","",IF(OR([@[Published Capacity]]="",Dashboard!$B$9=""),"",[@[Published Capacity]]-Dashboard!$B$9)))</f>
        <v/>
      </c>
      <c r="V102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2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2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  <c r="M103" s="17" t="n"/>
      <c r="N103" s="17" t="n"/>
      <c r="O103" s="17" t="n"/>
      <c r="P103" s="17" t="n"/>
      <c r="Q103" s="17" t="n"/>
      <c r="R103" s="17" t="n"/>
      <c r="S103" s="28" t="n"/>
      <c r="T103" s="17" t="n"/>
      <c r="U103" s="11">
        <f>IF([@[Room ID]]="","",IF(Dashboard!$B$4="","",IF(OR([@[Published Capacity]]="",Dashboard!$B$9=""),"",[@[Published Capacity]]-Dashboard!$B$9)))</f>
        <v/>
      </c>
      <c r="V103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3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3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  <c r="Q104" s="17" t="n"/>
      <c r="R104" s="17" t="n"/>
      <c r="S104" s="28" t="n"/>
      <c r="T104" s="17" t="n"/>
      <c r="U104" s="11">
        <f>IF([@[Room ID]]="","",IF(Dashboard!$B$4="","",IF(OR([@[Published Capacity]]="",Dashboard!$B$9=""),"",[@[Published Capacity]]-Dashboard!$B$9)))</f>
        <v/>
      </c>
      <c r="V104" s="11">
        <f>IF([@[Room ID]]="","",IF(Dashboard!$B$4="","",TEXTJOIN(", ",TRUE,IF([@[Status]]&lt;&gt;"Active","Room is not active",""),IF([@[Published Capacity]]="","Published Capacity",""),IF(AND([@[Published Capacity]]&lt;&gt;"",Dashboard!$B$9&lt;&gt;"",[@[Published Capacity]]&lt;Dashboard!$B$9),"Capacity",""),IF(AND(Dashboard!$B$10&lt;&gt;"",Dashboard!$B$10&lt;&gt;"Any",[@[Room Type]]&lt;&gt;Dashboard!$B$10),"Room Type",""),IF(AND(Dashboard!$B$11&lt;&gt;"",OR([@[Accessible Seating]]="",[@[Accessible Seating]]&lt;Dashboard!$B$11)),"Accessible Seating",""),IF(AND(Dashboard!$B$12&lt;&gt;"",OR([@[Lab Computers]]="",[@[Lab Computers]]&lt;Dashboard!$B$12)),"Lab Computers",""),IF(AND(Dashboard!$B$13&lt;&gt;"",OR([@[Network Ports]]="",[@[Network Ports]]&lt;Dashboard!$B$13)),"Network Ports",""))))</f>
        <v/>
      </c>
      <c r="W104" s="11">
        <f>IF([@[Room ID]]="","",IF(Dashboard!$B$4="","Select Profile",IF(OR([@[Published Capacity]]="",[@[Room Type]]="",[@[Status]]="",[@[Last Verified]]=""),"Review Needed",IF(OR([@[Last Verified]]&gt;TODAY(),TODAY()-[@[Last Verified]]&gt;Dashboard!$B$5),"Review Needed",IF([@[Missing Required Features]]="","Fits","Does Not Fit")))))</f>
        <v/>
      </c>
      <c r="X104" s="11">
        <f>IF([@[Room ID]]="","",TEXTJOIN(", ",TRUE,IF(COUNTIF(tblRooms[Room ID],[@[Room ID]])&gt;1,"Duplicate Room ID",""),IF([@[Building]]="","Building missing",""),IF([@[Room Name]]="","Room Name missing",""),IF([@[Published Capacity]]="","Published Capacity missing",""),IF([@[Last Verified]]="","Verification date missing",""),IF([@[Last Verified]]&gt;TODAY(),"Verification date is in the future",""),IF(AND([@[Last Verified]]&lt;&gt;"",[@[Last Verified]]&lt;=TODAY(),TODAY()-[@[Last Verified]]&gt;Dashboard!$B$5),"Verification is overdue",""),IF([@[Verified By]]="","Verified By missing","")))</f>
        <v/>
      </c>
    </row>
  </sheetData>
  <mergeCells count="1">
    <mergeCell ref="A1:X1"/>
  </mergeCells>
  <conditionalFormatting sqref="W5:W104">
    <cfRule type="expression" priority="1" dxfId="0">
      <formula>$W5="Fits"</formula>
    </cfRule>
    <cfRule type="expression" priority="2" dxfId="1">
      <formula>$W5="Does Not Fit"</formula>
    </cfRule>
    <cfRule type="expression" priority="3" dxfId="2">
      <formula>$W5="Review Needed"</formula>
    </cfRule>
  </conditionalFormatting>
  <dataValidations count="9">
    <dataValidation sqref="D5:D104" showDropDown="0" showInputMessage="0" showErrorMessage="0" allowBlank="0" type="list">
      <formula1>"Classroom,Computer Lab,Lecture Hall,Seminar Room,Training Room,Other"</formula1>
    </dataValidation>
    <dataValidation sqref="E5:E104" showDropDown="0" showInputMessage="0" showErrorMessage="0" allowBlank="0" type="list">
      <formula1>"Lower Level,1,2,3,4,5,Other"</formula1>
    </dataValidation>
    <dataValidation sqref="F5:F104" showDropDown="0" showInputMessage="0" showErrorMessage="0" allowBlank="0" type="list">
      <formula1>"Active,Temporarily Unavailable,Inactive"</formula1>
    </dataValidation>
    <dataValidation sqref="J5:O104" showDropDown="0" showInputMessage="0" showErrorMessage="0" allowBlank="0" type="list">
      <formula1>"Yes,No"</formula1>
    </dataValidation>
    <dataValidation sqref="G5:G104" showDropDown="0" showInputMessage="0" showErrorMessage="0" allowBlank="0" type="whole" operator="between">
      <formula1>0</formula1>
      <formula2>2000</formula2>
    </dataValidation>
    <dataValidation sqref="H5:H104" showDropDown="0" showInputMessage="0" showErrorMessage="0" allowBlank="0" type="whole" operator="between">
      <formula1>0</formula1>
      <formula2>2000</formula2>
    </dataValidation>
    <dataValidation sqref="I5:I104" showDropDown="0" showInputMessage="0" showErrorMessage="0" allowBlank="0" type="whole" operator="between">
      <formula1>0</formula1>
      <formula2>200</formula2>
    </dataValidation>
    <dataValidation sqref="P5:P104" showDropDown="0" showInputMessage="0" showErrorMessage="0" allowBlank="0" type="whole" operator="between">
      <formula1>0</formula1>
      <formula2>500</formula2>
    </dataValidation>
    <dataValidation sqref="Q5:Q104" showDropDown="0" showInputMessage="0" showErrorMessage="0" allowBlank="0" type="whole" operator="between">
      <formula1>0</formula1>
      <formula2>2000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0" customWidth="1" min="3" max="3"/>
    <col width="20" customWidth="1" min="4" max="4"/>
    <col width="18" customWidth="1" min="5" max="5"/>
    <col width="20" customWidth="1" min="6" max="6"/>
    <col width="19" customWidth="1" min="7" max="7"/>
    <col width="19" customWidth="1" min="8" max="8"/>
    <col width="18" customWidth="1" min="9" max="9"/>
    <col width="16" customWidth="1" min="10" max="10"/>
    <col width="17" customWidth="1" min="11" max="11"/>
    <col width="17" customWidth="1" min="12" max="12"/>
    <col width="40" customWidth="1" min="13" max="13"/>
    <col width="46" customWidth="1" min="14" max="14"/>
  </cols>
  <sheetData>
    <row r="1">
      <c r="A1" s="15" t="inlineStr">
        <is>
          <t>Requirement Profiles</t>
        </is>
      </c>
    </row>
    <row r="2">
      <c r="A2" s="2" t="inlineStr">
        <is>
          <t>Maintain reusable instructional capacity and feature requirements.</t>
        </is>
      </c>
    </row>
    <row r="4">
      <c r="A4" s="16" t="inlineStr">
        <is>
          <t>Profile Name</t>
        </is>
      </c>
      <c r="B4" s="16" t="inlineStr">
        <is>
          <t>Expected Attendance</t>
        </is>
      </c>
      <c r="C4" s="16" t="inlineStr">
        <is>
          <t>Required Room Type</t>
        </is>
      </c>
      <c r="D4" s="16" t="inlineStr">
        <is>
          <t>Minimum Accessible Seating</t>
        </is>
      </c>
      <c r="E4" s="16" t="inlineStr">
        <is>
          <t>Require Movable Furniture</t>
        </is>
      </c>
      <c r="F4" s="16" t="inlineStr">
        <is>
          <t>Require Display or Projector</t>
        </is>
      </c>
      <c r="G4" s="16" t="inlineStr">
        <is>
          <t>Require Instructor Computer</t>
        </is>
      </c>
      <c r="H4" s="16" t="inlineStr">
        <is>
          <t>Require Video Conferencing</t>
        </is>
      </c>
      <c r="I4" s="16" t="inlineStr">
        <is>
          <t>Require Document Camera</t>
        </is>
      </c>
      <c r="J4" s="16" t="inlineStr">
        <is>
          <t>Require Whiteboard</t>
        </is>
      </c>
      <c r="K4" s="16" t="inlineStr">
        <is>
          <t>Minimum Lab Computers</t>
        </is>
      </c>
      <c r="L4" s="16" t="inlineStr">
        <is>
          <t>Minimum Network Ports</t>
        </is>
      </c>
      <c r="M4" s="16" t="inlineStr">
        <is>
          <t>Notes</t>
        </is>
      </c>
      <c r="N4" s="16" t="inlineStr">
        <is>
          <t>Profile Review Alert</t>
        </is>
      </c>
    </row>
    <row r="5">
      <c r="A5" s="17" t="inlineStr">
        <is>
          <t>Standard Seminar</t>
        </is>
      </c>
      <c r="B5" s="17" t="n">
        <v>18</v>
      </c>
      <c r="C5" s="17" t="inlineStr">
        <is>
          <t>Any</t>
        </is>
      </c>
      <c r="D5" s="17" t="n">
        <v>1</v>
      </c>
      <c r="E5" s="17" t="inlineStr">
        <is>
          <t>Yes</t>
        </is>
      </c>
      <c r="F5" s="17" t="inlineStr">
        <is>
          <t>Yes</t>
        </is>
      </c>
      <c r="G5" s="17" t="inlineStr">
        <is>
          <t>Yes</t>
        </is>
      </c>
      <c r="H5" s="17" t="inlineStr">
        <is>
          <t>No</t>
        </is>
      </c>
      <c r="I5" s="17" t="inlineStr">
        <is>
          <t>No</t>
        </is>
      </c>
      <c r="J5" s="17" t="inlineStr">
        <is>
          <t>Yes</t>
        </is>
      </c>
      <c r="K5" s="17" t="n">
        <v>0</v>
      </c>
      <c r="L5" s="17" t="n">
        <v>0</v>
      </c>
      <c r="M5" s="17" t="inlineStr">
        <is>
          <t>General discussion-based class.</t>
        </is>
      </c>
      <c r="N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">
      <c r="A6" s="17" t="inlineStr">
        <is>
          <t>Hybrid Workshop</t>
        </is>
      </c>
      <c r="B6" s="17" t="n">
        <v>22</v>
      </c>
      <c r="C6" s="17" t="inlineStr">
        <is>
          <t>Training Room</t>
        </is>
      </c>
      <c r="D6" s="17" t="n">
        <v>2</v>
      </c>
      <c r="E6" s="17" t="inlineStr">
        <is>
          <t>Yes</t>
        </is>
      </c>
      <c r="F6" s="17" t="inlineStr">
        <is>
          <t>Yes</t>
        </is>
      </c>
      <c r="G6" s="17" t="inlineStr">
        <is>
          <t>Yes</t>
        </is>
      </c>
      <c r="H6" s="17" t="inlineStr">
        <is>
          <t>Yes</t>
        </is>
      </c>
      <c r="I6" s="17" t="inlineStr">
        <is>
          <t>Yes</t>
        </is>
      </c>
      <c r="J6" s="17" t="inlineStr">
        <is>
          <t>Yes</t>
        </is>
      </c>
      <c r="K6" s="17" t="n">
        <v>0</v>
      </c>
      <c r="L6" s="17" t="n">
        <v>20</v>
      </c>
      <c r="M6" s="17" t="inlineStr">
        <is>
          <t>Interactive workshop with remote participants.</t>
        </is>
      </c>
      <c r="N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">
      <c r="A7" s="17" t="inlineStr">
        <is>
          <t>Computer Lab Session</t>
        </is>
      </c>
      <c r="B7" s="17" t="n">
        <v>26</v>
      </c>
      <c r="C7" s="17" t="inlineStr">
        <is>
          <t>Computer Lab</t>
        </is>
      </c>
      <c r="D7" s="17" t="n">
        <v>2</v>
      </c>
      <c r="E7" s="17" t="inlineStr">
        <is>
          <t>No</t>
        </is>
      </c>
      <c r="F7" s="17" t="inlineStr">
        <is>
          <t>Yes</t>
        </is>
      </c>
      <c r="G7" s="17" t="inlineStr">
        <is>
          <t>Yes</t>
        </is>
      </c>
      <c r="H7" s="17" t="inlineStr">
        <is>
          <t>No</t>
        </is>
      </c>
      <c r="I7" s="17" t="inlineStr">
        <is>
          <t>Yes</t>
        </is>
      </c>
      <c r="J7" s="17" t="inlineStr">
        <is>
          <t>Yes</t>
        </is>
      </c>
      <c r="K7" s="17" t="n">
        <v>26</v>
      </c>
      <c r="L7" s="17" t="n">
        <v>26</v>
      </c>
      <c r="M7" s="17" t="inlineStr">
        <is>
          <t>Individual computer access is required.</t>
        </is>
      </c>
      <c r="N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">
      <c r="A8" s="17" t="inlineStr">
        <is>
          <t>Large Lecture</t>
        </is>
      </c>
      <c r="B8" s="17" t="n">
        <v>80</v>
      </c>
      <c r="C8" s="17" t="inlineStr">
        <is>
          <t>Lecture Hall</t>
        </is>
      </c>
      <c r="D8" s="17" t="n">
        <v>4</v>
      </c>
      <c r="E8" s="17" t="inlineStr">
        <is>
          <t>No</t>
        </is>
      </c>
      <c r="F8" s="17" t="inlineStr">
        <is>
          <t>Yes</t>
        </is>
      </c>
      <c r="G8" s="17" t="inlineStr">
        <is>
          <t>Yes</t>
        </is>
      </c>
      <c r="H8" s="17" t="inlineStr">
        <is>
          <t>Yes</t>
        </is>
      </c>
      <c r="I8" s="17" t="inlineStr">
        <is>
          <t>Yes</t>
        </is>
      </c>
      <c r="J8" s="17" t="inlineStr">
        <is>
          <t>Yes</t>
        </is>
      </c>
      <c r="K8" s="17" t="n">
        <v>0</v>
      </c>
      <c r="L8" s="17" t="n">
        <v>0</v>
      </c>
      <c r="M8" s="17" t="inlineStr">
        <is>
          <t>Large presentation-based session.</t>
        </is>
      </c>
      <c r="N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1">
        <f>IF([@[Profile Name]]="","",TEXTJOIN(", ",TRUE,IF(COUNTIF(tblProfiles[Profile Name],[@[Profile Name]])&gt;1,"Duplicate Profile Name",""),IF([@[Expected Attendance]]="","Expected Attendance missing",""),IF([@[Required Room Type]]="","Required Room Type missing",""),IF([@[Minimum Accessible Seating]]="","Minimum Accessible Seating missing",""),IF([@[Minimum Lab Computers]]="","Minimum Lab Computers missing",""),IF([@[Minimum Network Ports]]="","Minimum Network Ports missing",""),IF([@[Require Movable Furniture]]="","Movable Furniture requirement missing",""),IF([@[Require Display or Projector]]="","Display or Projector requirement missing",""),IF([@[Require Instructor Computer]]="","Instructor Computer requirement missing",""),IF([@[Require Video Conferencing]]="","Video Conferencing requirement missing",""),IF([@[Require Document Camera]]="","Document Camera requirement missing",""),IF([@[Require Whiteboard]]="","Whiteboard requirement missing","")))</f>
        <v/>
      </c>
    </row>
  </sheetData>
  <mergeCells count="1">
    <mergeCell ref="A1:N1"/>
  </mergeCells>
  <conditionalFormatting sqref="A5:A101">
    <cfRule type="expression" priority="1" dxfId="1">
      <formula>AND($A5&lt;&gt;"",COUNTIF($A$5:$A$101,$A5)&gt;1)</formula>
    </cfRule>
  </conditionalFormatting>
  <conditionalFormatting sqref="N5:N101">
    <cfRule type="expression" priority="2" dxfId="2">
      <formula>$N5&lt;&gt;""</formula>
    </cfRule>
  </conditionalFormatting>
  <dataValidations count="6">
    <dataValidation sqref="B5:B101" showDropDown="0" showInputMessage="0" showErrorMessage="0" allowBlank="0" type="whole" operator="between">
      <formula1>1</formula1>
      <formula2>2000</formula2>
    </dataValidation>
    <dataValidation sqref="C5:C101" showDropDown="0" showInputMessage="0" showErrorMessage="0" allowBlank="0" type="list">
      <formula1>"Any,Classroom,Computer Lab,Lecture Hall,Seminar Room,Training Room,Other"</formula1>
    </dataValidation>
    <dataValidation sqref="D5:D101" showDropDown="0" showInputMessage="0" showErrorMessage="0" allowBlank="0" type="whole" operator="between">
      <formula1>0</formula1>
      <formula2>200</formula2>
    </dataValidation>
    <dataValidation sqref="E5:J101" showDropDown="0" showInputMessage="0" showErrorMessage="0" allowBlank="0" type="list">
      <formula1>"Yes,No"</formula1>
    </dataValidation>
    <dataValidation sqref="K5:K101" showDropDown="0" showInputMessage="0" showErrorMessage="0" allowBlank="0" type="whole" operator="between">
      <formula1>0</formula1>
      <formula2>500</formula2>
    </dataValidation>
    <dataValidation sqref="L5:L101" showDropDown="0" showInputMessage="0" showErrorMessage="0" allowBlank="0" type="whole" operator="between">
      <formula1>0</formula1>
      <formula2>2000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85" customWidth="1" min="2" max="2"/>
  </cols>
  <sheetData>
    <row r="1">
      <c r="A1" s="15" t="inlineStr">
        <is>
          <t>Workbook Instructions</t>
        </is>
      </c>
    </row>
    <row r="3">
      <c r="A3" s="8" t="inlineStr">
        <is>
          <t>1. Quick Start</t>
        </is>
      </c>
      <c r="B3" s="9" t="n"/>
      <c r="C3" s="9" t="n"/>
      <c r="D3" s="9" t="n"/>
      <c r="E3" s="9" t="n"/>
      <c r="F3" s="9" t="n"/>
    </row>
    <row r="4">
      <c r="A4" s="19" t="inlineStr">
        <is>
          <t>1. Review or add room records on the Room Matrix sheet.</t>
        </is>
      </c>
    </row>
    <row r="5">
      <c r="A5" s="19" t="inlineStr">
        <is>
          <t>2. Review or add instructional profiles on the Requirement Profiles sheet.</t>
        </is>
      </c>
    </row>
    <row r="6">
      <c r="A6" s="19" t="inlineStr">
        <is>
          <t>3. Select a profile on the Dashboard.</t>
        </is>
      </c>
    </row>
    <row r="7">
      <c r="A7" s="19" t="inlineStr">
        <is>
          <t>4. Review Fit Status, Missing Required Features, and Review Alert.</t>
        </is>
      </c>
    </row>
    <row r="8">
      <c r="A8" s="19" t="inlineStr">
        <is>
          <t>5. Confirm actual room availability through the organization’s normal scheduling process.</t>
        </is>
      </c>
    </row>
    <row r="11">
      <c r="A11" s="8" t="inlineStr">
        <is>
          <t>2. Input Color Guide</t>
        </is>
      </c>
      <c r="B11" s="9" t="n"/>
      <c r="C11" s="9" t="n"/>
      <c r="D11" s="9" t="n"/>
      <c r="E11" s="9" t="n"/>
      <c r="F11" s="9" t="n"/>
    </row>
    <row r="12">
      <c r="A12" s="20" t="inlineStr">
        <is>
          <t>Color</t>
        </is>
      </c>
      <c r="B12" s="20" t="inlineStr">
        <is>
          <t>Meaning</t>
        </is>
      </c>
    </row>
    <row r="13">
      <c r="A13" s="21" t="inlineStr">
        <is>
          <t>Light yellow</t>
        </is>
      </c>
      <c r="B13" s="21" t="inlineStr">
        <is>
          <t>User-editable input</t>
        </is>
      </c>
    </row>
    <row r="14">
      <c r="A14" s="22" t="inlineStr">
        <is>
          <t>Light gray</t>
        </is>
      </c>
      <c r="B14" s="22" t="inlineStr">
        <is>
          <t>Formula or calculated result</t>
        </is>
      </c>
    </row>
    <row r="15">
      <c r="A15" s="23" t="inlineStr">
        <is>
          <t>Green</t>
        </is>
      </c>
      <c r="B15" s="23" t="inlineStr">
        <is>
          <t>Meets the selected profile</t>
        </is>
      </c>
    </row>
    <row r="16">
      <c r="A16" s="24" t="inlineStr">
        <is>
          <t>Amber</t>
        </is>
      </c>
      <c r="B16" s="24" t="inlineStr">
        <is>
          <t>Review required</t>
        </is>
      </c>
    </row>
    <row r="17">
      <c r="A17" s="25" t="inlineStr">
        <is>
          <t>Red</t>
        </is>
      </c>
      <c r="B17" s="25" t="inlineStr">
        <is>
          <t>Missing, duplicate, or unsuitable information</t>
        </is>
      </c>
    </row>
    <row r="19">
      <c r="A19" s="8" t="inlineStr">
        <is>
          <t>3. Fit Status Definitions</t>
        </is>
      </c>
      <c r="B19" s="9" t="n"/>
      <c r="C19" s="9" t="n"/>
      <c r="D19" s="9" t="n"/>
      <c r="E19" s="9" t="n"/>
      <c r="F19" s="9" t="n"/>
    </row>
    <row r="20">
      <c r="A20" s="26" t="inlineStr">
        <is>
          <t>Status</t>
        </is>
      </c>
      <c r="B20" s="26" t="inlineStr">
        <is>
          <t>Definition</t>
        </is>
      </c>
    </row>
    <row r="21">
      <c r="A21" t="inlineStr">
        <is>
          <t>Fits</t>
        </is>
      </c>
      <c r="B21" t="inlineStr">
        <is>
          <t>The active room meets the selected profile.</t>
        </is>
      </c>
    </row>
    <row r="22">
      <c r="A22" t="inlineStr">
        <is>
          <t>Does Not Fit</t>
        </is>
      </c>
      <c r="B22" t="inlineStr">
        <is>
          <t>One or more selected requirements are not met.</t>
        </is>
      </c>
    </row>
    <row r="23">
      <c r="A23" t="inlineStr">
        <is>
          <t>Review Needed</t>
        </is>
      </c>
      <c r="B23" t="inlineStr">
        <is>
          <t>Required room information is missing or outdated.</t>
        </is>
      </c>
    </row>
    <row r="24">
      <c r="A24" t="inlineStr">
        <is>
          <t>Select Profile</t>
        </is>
      </c>
      <c r="B24" t="inlineStr">
        <is>
          <t>No requirement profile is selected on the Dashboard.</t>
        </is>
      </c>
    </row>
    <row r="27">
      <c r="A27" s="8" t="inlineStr">
        <is>
          <t>4. Data Entry Guidance</t>
        </is>
      </c>
      <c r="B27" s="9" t="n"/>
      <c r="C27" s="9" t="n"/>
      <c r="D27" s="9" t="n"/>
      <c r="E27" s="9" t="n"/>
      <c r="F27" s="9" t="n"/>
    </row>
    <row r="28">
      <c r="A28" t="inlineStr">
        <is>
          <t>• Keep each Room ID unique.</t>
        </is>
      </c>
    </row>
    <row r="29">
      <c r="A29" t="inlineStr">
        <is>
          <t>• Enter 0 for numeric features confirmed to be unavailable.</t>
        </is>
      </c>
    </row>
    <row r="30">
      <c r="A30" t="inlineStr">
        <is>
          <t>• Leave cells blank only when information is unknown.</t>
        </is>
      </c>
    </row>
    <row r="31">
      <c r="A31" t="inlineStr">
        <is>
          <t>• Do not include personal or student information.</t>
        </is>
      </c>
    </row>
    <row r="32">
      <c r="A32" t="inlineStr">
        <is>
          <t>• Update Last Verified whenever room details are checked.</t>
        </is>
      </c>
    </row>
    <row r="33">
      <c r="A33" t="inlineStr">
        <is>
          <t>• Use a staff name or role in Verified By.</t>
        </is>
      </c>
    </row>
    <row r="34">
      <c r="A34" t="inlineStr">
        <is>
          <t>• Do not overwrite formula columns.</t>
        </is>
      </c>
    </row>
    <row r="37">
      <c r="A37" s="8" t="inlineStr">
        <is>
          <t>5. Important Limitations</t>
        </is>
      </c>
      <c r="B37" s="9" t="n"/>
      <c r="C37" s="9" t="n"/>
      <c r="D37" s="9" t="n"/>
      <c r="E37" s="9" t="n"/>
      <c r="F37" s="9" t="n"/>
    </row>
    <row r="38">
      <c r="A38" s="27" t="inlineStr">
        <is>
          <t>This workbook supports operational planning only. Confirm room information through local facilities, scheduling, and technology procedures.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2026-09-07T05:14:10Z</dcterms:created>
  <dcterms:modified xmlns:dcterms="http://purl.org/dc/terms/" xmlns:xsi="http://www.w3.org/2001/XMLSchema-instance" xsi:type="dcterms:W3CDTF">2026-09-07T05:14:11+00:00Z</dcterms:modified>
</cp:coreProperties>
</file>