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Course Forecast" sheetId="2" state="visible" r:id="rId2"/>
    <sheet xmlns:r="http://schemas.openxmlformats.org/officeDocument/2006/relationships" name="Assumptions" sheetId="3" state="visible" r:id="rId3"/>
    <sheet xmlns:r="http://schemas.openxmlformats.org/officeDocument/2006/relationships" name="Instructions" sheetId="4" state="visible" r:id="rId4"/>
  </sheets>
  <definedNames>
    <definedName name="_xlnm._FilterDatabase" localSheetId="1" hidden="1">'Course Forecast'!$A$4:$Y$204</definedName>
  </definedNames>
  <calcPr calcId="124519" calcMode="auto" fullCalcOnLoad="1" forceFullCalc="1"/>
</workbook>
</file>

<file path=xl/styles.xml><?xml version="1.0" encoding="utf-8"?>
<styleSheet xmlns="http://schemas.openxmlformats.org/spreadsheetml/2006/main">
  <numFmts count="2">
    <numFmt numFmtId="164" formatCode="mm/dd/yyyy"/>
    <numFmt numFmtId="165" formatCode="0.0%"/>
  </numFmts>
  <fonts count="8">
    <font>
      <name val="Calibri"/>
      <family val="2"/>
      <color theme="1"/>
      <sz val="11"/>
      <scheme val="minor"/>
    </font>
    <font>
      <b val="1"/>
      <color rgb="00FFFFFF"/>
      <sz val="16"/>
    </font>
    <font>
      <b val="1"/>
      <color rgb="00222222"/>
    </font>
    <font>
      <b val="1"/>
      <color rgb="001F4E78"/>
      <sz val="18"/>
    </font>
    <font>
      <b val="1"/>
      <color rgb="00FFFFFF"/>
      <sz val="10"/>
    </font>
    <font>
      <color rgb="00FFFFFF"/>
    </font>
    <font>
      <color rgb="00222222"/>
      <sz val="10"/>
    </font>
    <font>
      <b val="1"/>
      <color rgb="00FFFFFF"/>
      <sz val="11"/>
    </font>
  </fonts>
  <fills count="9">
    <fill>
      <patternFill/>
    </fill>
    <fill>
      <patternFill patternType="gray125"/>
    </fill>
    <fill>
      <patternFill patternType="solid">
        <fgColor rgb="001F4E78"/>
      </patternFill>
    </fill>
    <fill>
      <patternFill patternType="solid">
        <fgColor rgb="005B9BD5"/>
      </patternFill>
    </fill>
    <fill>
      <patternFill patternType="solid">
        <fgColor rgb="00DDEBF7"/>
      </patternFill>
    </fill>
    <fill>
      <patternFill patternType="solid">
        <fgColor rgb="00E7E6E6"/>
      </patternFill>
    </fill>
    <fill>
      <patternFill patternType="solid">
        <fgColor rgb="00FFFFFF"/>
      </patternFill>
    </fill>
    <fill>
      <patternFill patternType="solid">
        <fgColor rgb="00F3F7F6"/>
      </patternFill>
    </fill>
    <fill>
      <patternFill patternType="solid">
        <fgColor rgb="00FFF2CC"/>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28">
    <xf numFmtId="0" fontId="0" fillId="0" borderId="0" pivotButton="0" quotePrefix="0" xfId="0"/>
    <xf numFmtId="0" fontId="1" fillId="2" borderId="0" applyAlignment="1" pivotButton="0" quotePrefix="0" xfId="0">
      <alignment horizontal="left" vertical="center"/>
    </xf>
    <xf numFmtId="0" fontId="2" fillId="3" borderId="1" applyAlignment="1" pivotButton="0" quotePrefix="0" xfId="0">
      <alignment horizontal="left" vertical="center"/>
    </xf>
    <xf numFmtId="0" fontId="0" fillId="4" borderId="1" pivotButton="0" quotePrefix="0" xfId="0"/>
    <xf numFmtId="164" fontId="0" fillId="5" borderId="1" pivotButton="0" quotePrefix="0" xfId="0"/>
    <xf numFmtId="0" fontId="0" fillId="5" borderId="1" pivotButton="0" quotePrefix="0" xfId="0"/>
    <xf numFmtId="0" fontId="0" fillId="6" borderId="1" pivotButton="0" quotePrefix="0" xfId="0"/>
    <xf numFmtId="0" fontId="2" fillId="6" borderId="1" pivotButton="0" quotePrefix="0" xfId="0"/>
    <xf numFmtId="1" fontId="3" fillId="6" borderId="1" applyAlignment="1" pivotButton="0" quotePrefix="0" xfId="0">
      <alignment horizontal="center" vertical="center"/>
    </xf>
    <xf numFmtId="0" fontId="4" fillId="2" borderId="1" applyAlignment="1" pivotButton="0" quotePrefix="0" xfId="0">
      <alignment horizontal="center" vertical="center" wrapText="1"/>
    </xf>
    <xf numFmtId="0" fontId="0" fillId="7" borderId="1" pivotButton="0" quotePrefix="0" xfId="0"/>
    <xf numFmtId="0" fontId="0" fillId="5" borderId="1" applyAlignment="1" pivotButton="0" quotePrefix="0" xfId="0">
      <alignment horizontal="center" vertical="center"/>
    </xf>
    <xf numFmtId="0" fontId="2" fillId="8" borderId="1" applyAlignment="1" pivotButton="0" quotePrefix="0" xfId="0">
      <alignment horizontal="left" vertical="top" wrapText="1"/>
    </xf>
    <xf numFmtId="0" fontId="0" fillId="8" borderId="1" pivotButton="0" quotePrefix="0" xfId="0"/>
    <xf numFmtId="0" fontId="1" fillId="2" borderId="0" pivotButton="0" quotePrefix="0" xfId="0"/>
    <xf numFmtId="0" fontId="5" fillId="3" borderId="0" applyAlignment="1" pivotButton="0" quotePrefix="0" xfId="0">
      <alignment horizontal="left" vertical="top" wrapText="1"/>
    </xf>
    <xf numFmtId="0" fontId="6" fillId="4" borderId="1" applyAlignment="1" pivotButton="0" quotePrefix="0" xfId="0">
      <alignment horizontal="center" vertical="center"/>
    </xf>
    <xf numFmtId="0" fontId="6" fillId="4" borderId="1" applyAlignment="1" pivotButton="0" quotePrefix="0" xfId="0">
      <alignment horizontal="left" vertical="top" wrapText="1"/>
    </xf>
    <xf numFmtId="0" fontId="6" fillId="5" borderId="1" applyAlignment="1" pivotButton="0" quotePrefix="0" xfId="0">
      <alignment horizontal="center" vertical="center"/>
    </xf>
    <xf numFmtId="0" fontId="2" fillId="3" borderId="1" pivotButton="0" quotePrefix="0" xfId="0"/>
    <xf numFmtId="164" fontId="0" fillId="4" borderId="1" pivotButton="0" quotePrefix="0" xfId="0"/>
    <xf numFmtId="165" fontId="0" fillId="0" borderId="0" pivotButton="0" quotePrefix="0" xfId="0"/>
    <xf numFmtId="165" fontId="0" fillId="4" borderId="1" pivotButton="0" quotePrefix="0" xfId="0"/>
    <xf numFmtId="0" fontId="7" fillId="2" borderId="1" pivotButton="0" quotePrefix="0" xfId="0"/>
    <xf numFmtId="0" fontId="0" fillId="7" borderId="1" applyAlignment="1" pivotButton="0" quotePrefix="0" xfId="0">
      <alignment horizontal="left" vertical="top" wrapText="1"/>
    </xf>
    <xf numFmtId="0" fontId="0" fillId="6" borderId="1" applyAlignment="1" pivotButton="0" quotePrefix="0" xfId="0">
      <alignment horizontal="left" vertical="top" wrapText="1"/>
    </xf>
    <xf numFmtId="165" fontId="0" fillId="0" borderId="0" pivotButton="0" quotePrefix="0" xfId="0"/>
    <xf numFmtId="165" fontId="0" fillId="4" borderId="1" pivotButton="0" quotePrefix="0" xfId="0"/>
  </cellXfs>
  <cellStyles count="1">
    <cellStyle name="Normal" xfId="0" builtinId="0" hidden="0"/>
  </cellStyles>
  <dxfs count="5">
    <dxf>
      <font>
        <b val="1"/>
        <color rgb="009C0006"/>
      </font>
      <fill>
        <patternFill patternType="solid">
          <fgColor rgb="00F4CCCC"/>
        </patternFill>
      </fill>
    </dxf>
    <dxf>
      <fill>
        <patternFill patternType="solid">
          <fgColor rgb="00FFF2CC"/>
        </patternFill>
      </fill>
    </dxf>
    <dxf>
      <font>
        <b val="1"/>
        <color rgb="001F4E78"/>
      </font>
      <fill>
        <patternFill patternType="solid">
          <fgColor rgb="00DDEBF7"/>
        </patternFill>
      </fill>
    </dxf>
    <dxf>
      <font>
        <b val="1"/>
        <color rgb="002F7D5B"/>
      </font>
      <fill>
        <patternFill patternType="solid">
          <fgColor rgb="00E2F0D9"/>
        </patternFill>
      </fill>
    </dxf>
    <dxf>
      <font>
        <color rgb="00666666"/>
      </font>
      <fill>
        <patternFill patternType="solid">
          <fgColor rgb="00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Forecast Demand by Department</a:t>
            </a:r>
          </a:p>
        </rich>
      </tx>
    </title>
    <plotArea>
      <barChart>
        <barDir val="bar"/>
        <grouping val="clustered"/>
        <ser>
          <idx val="0"/>
          <order val="0"/>
          <tx>
            <strRef>
              <f>'Dashboard'!B17</f>
            </strRef>
          </tx>
          <spPr>
            <a:ln xmlns:a="http://schemas.openxmlformats.org/drawingml/2006/main">
              <a:prstDash val="solid"/>
            </a:ln>
          </spPr>
          <cat>
            <numRef>
              <f>'Dashboard'!$A$18:$A$25</f>
            </numRef>
          </cat>
          <val>
            <numRef>
              <f>'Dashboard'!$B$18:$B$25</f>
            </numRef>
          </val>
        </ser>
        <dLbls>
          <showVal val="0"/>
        </dLbls>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Recommended vs. Planned Sections</a:t>
            </a:r>
          </a:p>
        </rich>
      </tx>
    </title>
    <plotArea>
      <barChart>
        <barDir val="col"/>
        <grouping val="clustered"/>
        <ser>
          <idx val="0"/>
          <order val="0"/>
          <tx>
            <strRef>
              <f>'Dashboard'!C17</f>
            </strRef>
          </tx>
          <spPr>
            <a:ln xmlns:a="http://schemas.openxmlformats.org/drawingml/2006/main">
              <a:prstDash val="solid"/>
            </a:ln>
          </spPr>
          <cat>
            <numRef>
              <f>'Dashboard'!$A$18:$A$25</f>
            </numRef>
          </cat>
          <val>
            <numRef>
              <f>'Dashboard'!$C$18:$C$25</f>
            </numRef>
          </val>
        </ser>
        <ser>
          <idx val="1"/>
          <order val="1"/>
          <tx>
            <strRef>
              <f>'Dashboard'!D17</f>
            </strRef>
          </tx>
          <spPr>
            <a:ln xmlns:a="http://schemas.openxmlformats.org/drawingml/2006/main">
              <a:prstDash val="solid"/>
            </a:ln>
          </spPr>
          <cat>
            <numRef>
              <f>'Dashboard'!$A$18:$A$25</f>
            </numRef>
          </cat>
          <val>
            <numRef>
              <f>'Dashboard'!$D$18:$D$25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16</row>
      <rowOff>0</rowOff>
    </from>
    <ext cx="504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27</row>
      <rowOff>0</rowOff>
    </from>
    <ext cx="5112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Forecast" displayName="tblForecast" ref="A4:Y204" headerRowCount="1">
  <autoFilter ref="A4:Y204"/>
  <tableColumns count="25">
    <tableColumn id="1" name="Include"/>
    <tableColumn id="2" name="Forecast Term"/>
    <tableColumn id="3" name="Campus"/>
    <tableColumn id="4" name="Delivery Mode"/>
    <tableColumn id="5" name="Department"/>
    <tableColumn id="6" name="Course Code"/>
    <tableColumn id="7" name="Course Title"/>
    <tableColumn id="8" name="Enrollment T-3"/>
    <tableColumn id="9" name="Enrollment T-2"/>
    <tableColumn id="10" name="Enrollment T-1"/>
    <tableColumn id="11" name="Expressed Interest"/>
    <tableColumn id="12" name="Section Capacity"/>
    <tableColumn id="13" name="Minimum Viable Enrollment"/>
    <tableColumn id="14" name="Default Growth Rate"/>
    <tableColumn id="15" name="Growth Override"/>
    <tableColumn id="16" name="Applied Growth Rate"/>
    <tableColumn id="17" name="Weighted Historical Demand"/>
    <tableColumn id="18" name="Interest-Based Demand"/>
    <tableColumn id="19" name="Forecast Demand"/>
    <tableColumn id="20" name="Recommended Sections"/>
    <tableColumn id="21" name="Planned Sections"/>
    <tableColumn id="22" name="Planned Seats"/>
    <tableColumn id="23" name="Seat Position"/>
    <tableColumn id="24" name="Status"/>
    <tableColumn id="25" name="Planner Notes"/>
  </tableColumns>
  <tableStyleInfo name="TableStyleMedium2" showFirstColumn="0" showLastColumn="0" showRowStripes="0" showColumnStripes="0"/>
</table>
</file>

<file path=xl/tables/table2.xml><?xml version="1.0" encoding="utf-8"?>
<table xmlns="http://schemas.openxmlformats.org/spreadsheetml/2006/main" id="2" name="tblDepartmentAssumptions" displayName="tblDepartmentAssumptions" ref="H2:I10" headerRowCount="1">
  <autoFilter ref="H2:I10"/>
  <tableColumns count="2">
    <tableColumn id="8" name="Department"/>
    <tableColumn id="9" name="Default Growth Rate"/>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H101"/>
  <sheetViews>
    <sheetView showGridLines="0" workbookViewId="0">
      <pane ySplit="2" topLeftCell="A3" activePane="bottomLeft" state="frozen"/>
      <selection pane="bottomLeft" activeCell="A1" sqref="A1"/>
    </sheetView>
  </sheetViews>
  <sheetFormatPr baseColWidth="8" defaultRowHeight="15"/>
  <cols>
    <col width="24" customWidth="1" min="1" max="1"/>
    <col width="19" customWidth="1" min="2" max="2"/>
    <col width="24" customWidth="1" min="3" max="3"/>
    <col width="19" customWidth="1" min="4" max="4"/>
    <col width="22" customWidth="1" min="5" max="5"/>
    <col width="18" customWidth="1" min="6" max="6"/>
    <col width="22" customWidth="1" min="7" max="7"/>
    <col width="19" customWidth="1" min="8" max="8"/>
  </cols>
  <sheetData>
    <row r="1" ht="28" customHeight="1">
      <c r="A1" s="1" t="inlineStr">
        <is>
          <t>Course Section Demand Forecast</t>
        </is>
      </c>
    </row>
    <row r="2"/>
    <row r="3">
      <c r="A3" s="2" t="inlineStr">
        <is>
          <t>Selected Forecast Term</t>
        </is>
      </c>
      <c r="B3" s="3" t="inlineStr">
        <is>
          <t>Spring 2027</t>
        </is>
      </c>
      <c r="G3" s="2" t="inlineStr">
        <is>
          <t>As of Date</t>
        </is>
      </c>
      <c r="H3" s="4">
        <f>Assumptions!$B$3</f>
        <v/>
      </c>
    </row>
    <row r="4">
      <c r="A4" s="2" t="inlineStr">
        <is>
          <t>Selected Campus</t>
        </is>
      </c>
      <c r="B4" s="3" t="inlineStr">
        <is>
          <t>All Campuses</t>
        </is>
      </c>
    </row>
    <row r="5">
      <c r="A5" s="2" t="inlineStr">
        <is>
          <t>Forecast Method</t>
        </is>
      </c>
      <c r="B5" s="5">
        <f>Assumptions!$B$7</f>
        <v/>
      </c>
    </row>
    <row r="6"/>
    <row r="7">
      <c r="A7" s="6" t="n"/>
      <c r="B7" s="6" t="n"/>
      <c r="C7" s="6" t="n"/>
      <c r="D7" s="6" t="n"/>
      <c r="E7" s="6" t="n"/>
      <c r="F7" s="6" t="n"/>
      <c r="G7" s="6" t="n"/>
      <c r="H7" s="6" t="n"/>
    </row>
    <row r="8">
      <c r="A8" s="7" t="inlineStr">
        <is>
          <t>Forecast Demand</t>
        </is>
      </c>
      <c r="B8" s="6" t="n"/>
      <c r="C8" s="7" t="inlineStr">
        <is>
          <t>Recommended Sections</t>
        </is>
      </c>
      <c r="D8" s="6" t="n"/>
      <c r="E8" s="7" t="inlineStr">
        <is>
          <t>Planned Sections</t>
        </is>
      </c>
      <c r="F8" s="6" t="n"/>
      <c r="G8" s="7" t="inlineStr">
        <is>
          <t>Planned Seats</t>
        </is>
      </c>
      <c r="H8" s="6" t="n"/>
    </row>
    <row r="9">
      <c r="A9" s="6" t="n"/>
      <c r="B9" s="8">
        <f>IF($B$3="","",IF($B$4="All Campuses",SUMIFS(tblForecast[Forecast Demand],tblForecast[Include],"Yes",tblForecast[Forecast Term],$B$3),SUMIFS(tblForecast[Forecast Demand],tblForecast[Include],"Yes",tblForecast[Forecast Term],$B$3,tblForecast[Campus],$B$4)))</f>
        <v/>
      </c>
      <c r="C9" s="6" t="n"/>
      <c r="D9" s="8">
        <f>IF($B$3="","",IF($B$4="All Campuses",SUMIFS(tblForecast[Recommended Sections],tblForecast[Include],"Yes",tblForecast[Forecast Term],$B$3),SUMIFS(tblForecast[Recommended Sections],tblForecast[Include],"Yes",tblForecast[Forecast Term],$B$3,tblForecast[Campus],$B$4)))</f>
        <v/>
      </c>
      <c r="E9" s="6" t="n"/>
      <c r="F9" s="8">
        <f>IF($B$3="","",IF($B$4="All Campuses",SUMIFS(tblForecast[Planned Sections],tblForecast[Include],"Yes",tblForecast[Forecast Term],$B$3),SUMIFS(tblForecast[Planned Sections],tblForecast[Include],"Yes",tblForecast[Forecast Term],$B$3,tblForecast[Campus],$B$4)))</f>
        <v/>
      </c>
      <c r="G9" s="6" t="n"/>
      <c r="H9" s="8">
        <f>IF($B$3="","",IF($B$4="All Campuses",SUMIFS(tblForecast[Planned Seats],tblForecast[Include],"Yes",tblForecast[Forecast Term],$B$3),SUMIFS(tblForecast[Planned Seats],tblForecast[Include],"Yes",tblForecast[Forecast Term],$B$3,tblForecast[Campus],$B$4)))</f>
        <v/>
      </c>
    </row>
    <row r="10">
      <c r="A10" s="6" t="n"/>
      <c r="B10" s="6" t="n"/>
      <c r="C10" s="6" t="n"/>
      <c r="D10" s="6" t="n"/>
      <c r="E10" s="6" t="n"/>
      <c r="F10" s="6" t="n"/>
      <c r="G10" s="6" t="n"/>
      <c r="H10" s="6" t="n"/>
    </row>
    <row r="11">
      <c r="A11" s="6" t="n"/>
      <c r="B11" s="6" t="n"/>
      <c r="C11" s="6" t="n"/>
      <c r="D11" s="6" t="n"/>
      <c r="E11" s="6" t="n"/>
      <c r="F11" s="6" t="n"/>
      <c r="G11" s="6" t="n"/>
      <c r="H11" s="6" t="n"/>
    </row>
    <row r="12">
      <c r="A12" s="7" t="inlineStr">
        <is>
          <t>Courses with Shortages</t>
        </is>
      </c>
      <c r="B12" s="6" t="n"/>
      <c r="C12" s="7" t="inlineStr">
        <is>
          <t>Net Seat Position</t>
        </is>
      </c>
      <c r="D12" s="6" t="n"/>
      <c r="E12" s="7" t="inlineStr">
        <is>
          <t>Missing Plans</t>
        </is>
      </c>
      <c r="F12" s="6" t="n"/>
      <c r="G12" s="7" t="inlineStr">
        <is>
          <t>Data Quality Alerts</t>
        </is>
      </c>
      <c r="H12" s="6" t="n"/>
    </row>
    <row r="13">
      <c r="A13" s="6" t="n"/>
      <c r="B13" s="8">
        <f>IF($B$3="","",IF($B$4="All Campuses",COUNTIFS(tblForecast[Include],"Yes",tblForecast[Forecast Term],$B$3,tblForecast[Status],"Seat Shortage"),COUNTIFS(tblForecast[Include],"Yes",tblForecast[Forecast Term],$B$3,tblForecast[Campus],$B$4,tblForecast[Status],"Seat Shortage")))</f>
        <v/>
      </c>
      <c r="C13" s="6" t="n"/>
      <c r="D13" s="8">
        <f>IF($B$3="","",IF($B$4="All Campuses",SUMIFS(tblForecast[Seat Position],tblForecast[Include],"Yes",tblForecast[Forecast Term],$B$3),SUMIFS(tblForecast[Seat Position],tblForecast[Include],"Yes",tblForecast[Forecast Term],$B$3,tblForecast[Campus],$B$4)))</f>
        <v/>
      </c>
      <c r="E13" s="6" t="n"/>
      <c r="F13" s="8">
        <f>IF($B$3="","",IF($B$4="All Campuses",COUNTIFS(tblForecast[Include],"Yes",tblForecast[Forecast Term],$B$3,tblForecast[Status],"Plan Missing"),COUNTIFS(tblForecast[Include],"Yes",tblForecast[Forecast Term],$B$3,tblForecast[Campus],$B$4,tblForecast[Status],"Plan Missing")))</f>
        <v/>
      </c>
      <c r="G13" s="6" t="n"/>
      <c r="H13" s="8">
        <f>IF($B$3="","",IF($B$4="All Campuses",COUNTIFS(tblForecast[Include],"Yes",tblForecast[Forecast Term],$B$3,tblForecast[Status],"Insufficient Data")+COUNTIFS(tblForecast[Include],"Yes",tblForecast[Forecast Term],$B$3,tblForecast[Status],"Capacity Missing"),COUNTIFS(tblForecast[Include],"Yes",tblForecast[Forecast Term],$B$3,tblForecast[Campus],$B$4,tblForecast[Status],"Insufficient Data")+COUNTIFS(tblForecast[Include],"Yes",tblForecast[Forecast Term],$B$3,tblForecast[Campus],$B$4,tblForecast[Status],"Capacity Missing")))</f>
        <v/>
      </c>
    </row>
    <row r="14">
      <c r="A14" s="6" t="n"/>
      <c r="B14" s="6" t="n"/>
      <c r="C14" s="6" t="n"/>
      <c r="D14" s="6" t="n"/>
      <c r="E14" s="6" t="n"/>
      <c r="F14" s="6" t="n"/>
      <c r="G14" s="6" t="n"/>
      <c r="H14" s="6">
        <f>""</f>
        <v/>
      </c>
    </row>
    <row r="15">
      <c r="H15">
        <f>""</f>
        <v/>
      </c>
    </row>
    <row r="16">
      <c r="H16">
        <f>""</f>
        <v/>
      </c>
    </row>
    <row r="17">
      <c r="A17" s="9" t="inlineStr">
        <is>
          <t>Department</t>
        </is>
      </c>
      <c r="B17" s="9" t="inlineStr">
        <is>
          <t>Forecast Demand</t>
        </is>
      </c>
      <c r="C17" s="9" t="inlineStr">
        <is>
          <t>Recommended Sections</t>
        </is>
      </c>
      <c r="D17" s="9" t="inlineStr">
        <is>
          <t>Planned Sections</t>
        </is>
      </c>
      <c r="E17" s="9" t="inlineStr">
        <is>
          <t>Seat Position</t>
        </is>
      </c>
      <c r="H17">
        <f>""</f>
        <v/>
      </c>
    </row>
    <row r="18">
      <c r="A18" s="10" t="inlineStr">
        <is>
          <t>Business</t>
        </is>
      </c>
      <c r="B18" s="11">
        <f>IF($A18="","",IF($B$4="All Campuses",SUMIFS(tblForecast[Forecast Demand],tblForecast[Include],"Yes",tblForecast[Forecast Term],$B$3,tblForecast[Department],$A18),SUMIFS(tblForecast[Forecast Demand],tblForecast[Include],"Yes",tblForecast[Forecast Term],$B$3,tblForecast[Campus],$B$4,tblForecast[Department],$A18)))</f>
        <v/>
      </c>
      <c r="C18" s="11">
        <f>IF($A18="","",IF($B$4="All Campuses",SUMIFS(tblForecast[Recommended Sections],tblForecast[Include],"Yes",tblForecast[Forecast Term],$B$3,tblForecast[Department],$A18),SUMIFS(tblForecast[Recommended Sections],tblForecast[Include],"Yes",tblForecast[Forecast Term],$B$3,tblForecast[Campus],$B$4,tblForecast[Department],$A18)))</f>
        <v/>
      </c>
      <c r="D18" s="11">
        <f>IF($A18="","",IF($B$4="All Campuses",SUMIFS(tblForecast[Planned Sections],tblForecast[Include],"Yes",tblForecast[Forecast Term],$B$3,tblForecast[Department],$A18),SUMIFS(tblForecast[Planned Sections],tblForecast[Include],"Yes",tblForecast[Forecast Term],$B$3,tblForecast[Campus],$B$4,tblForecast[Department],$A18)))</f>
        <v/>
      </c>
      <c r="E18" s="11">
        <f>IF($A18="","",IF($B$4="All Campuses",SUMIFS(tblForecast[Seat Position],tblForecast[Include],"Yes",tblForecast[Forecast Term],$B$3,tblForecast[Department],$A18),SUMIFS(tblForecast[Seat Position],tblForecast[Include],"Yes",tblForecast[Forecast Term],$B$3,tblForecast[Campus],$B$4,tblForecast[Department],$A18)))</f>
        <v/>
      </c>
      <c r="H18">
        <f>""</f>
        <v/>
      </c>
    </row>
    <row r="19">
      <c r="A19" s="6" t="inlineStr">
        <is>
          <t>Computer Science</t>
        </is>
      </c>
      <c r="B19" s="11">
        <f>IF($A19="","",IF($B$4="All Campuses",SUMIFS(tblForecast[Forecast Demand],tblForecast[Include],"Yes",tblForecast[Forecast Term],$B$3,tblForecast[Department],$A19),SUMIFS(tblForecast[Forecast Demand],tblForecast[Include],"Yes",tblForecast[Forecast Term],$B$3,tblForecast[Campus],$B$4,tblForecast[Department],$A19)))</f>
        <v/>
      </c>
      <c r="C19" s="11">
        <f>IF($A19="","",IF($B$4="All Campuses",SUMIFS(tblForecast[Recommended Sections],tblForecast[Include],"Yes",tblForecast[Forecast Term],$B$3,tblForecast[Department],$A19),SUMIFS(tblForecast[Recommended Sections],tblForecast[Include],"Yes",tblForecast[Forecast Term],$B$3,tblForecast[Campus],$B$4,tblForecast[Department],$A19)))</f>
        <v/>
      </c>
      <c r="D19" s="11">
        <f>IF($A19="","",IF($B$4="All Campuses",SUMIFS(tblForecast[Planned Sections],tblForecast[Include],"Yes",tblForecast[Forecast Term],$B$3,tblForecast[Department],$A19),SUMIFS(tblForecast[Planned Sections],tblForecast[Include],"Yes",tblForecast[Forecast Term],$B$3,tblForecast[Campus],$B$4,tblForecast[Department],$A19)))</f>
        <v/>
      </c>
      <c r="E19" s="11">
        <f>IF($A19="","",IF($B$4="All Campuses",SUMIFS(tblForecast[Seat Position],tblForecast[Include],"Yes",tblForecast[Forecast Term],$B$3,tblForecast[Department],$A19),SUMIFS(tblForecast[Seat Position],tblForecast[Include],"Yes",tblForecast[Forecast Term],$B$3,tblForecast[Campus],$B$4,tblForecast[Department],$A19)))</f>
        <v/>
      </c>
      <c r="H19">
        <f>""</f>
        <v/>
      </c>
    </row>
    <row r="20">
      <c r="A20" s="10" t="inlineStr">
        <is>
          <t>Continuing Education</t>
        </is>
      </c>
      <c r="B20" s="11">
        <f>IF($A20="","",IF($B$4="All Campuses",SUMIFS(tblForecast[Forecast Demand],tblForecast[Include],"Yes",tblForecast[Forecast Term],$B$3,tblForecast[Department],$A20),SUMIFS(tblForecast[Forecast Demand],tblForecast[Include],"Yes",tblForecast[Forecast Term],$B$3,tblForecast[Campus],$B$4,tblForecast[Department],$A20)))</f>
        <v/>
      </c>
      <c r="C20" s="11">
        <f>IF($A20="","",IF($B$4="All Campuses",SUMIFS(tblForecast[Recommended Sections],tblForecast[Include],"Yes",tblForecast[Forecast Term],$B$3,tblForecast[Department],$A20),SUMIFS(tblForecast[Recommended Sections],tblForecast[Include],"Yes",tblForecast[Forecast Term],$B$3,tblForecast[Campus],$B$4,tblForecast[Department],$A20)))</f>
        <v/>
      </c>
      <c r="D20" s="11">
        <f>IF($A20="","",IF($B$4="All Campuses",SUMIFS(tblForecast[Planned Sections],tblForecast[Include],"Yes",tblForecast[Forecast Term],$B$3,tblForecast[Department],$A20),SUMIFS(tblForecast[Planned Sections],tblForecast[Include],"Yes",tblForecast[Forecast Term],$B$3,tblForecast[Campus],$B$4,tblForecast[Department],$A20)))</f>
        <v/>
      </c>
      <c r="E20" s="11">
        <f>IF($A20="","",IF($B$4="All Campuses",SUMIFS(tblForecast[Seat Position],tblForecast[Include],"Yes",tblForecast[Forecast Term],$B$3,tblForecast[Department],$A20),SUMIFS(tblForecast[Seat Position],tblForecast[Include],"Yes",tblForecast[Forecast Term],$B$3,tblForecast[Campus],$B$4,tblForecast[Department],$A20)))</f>
        <v/>
      </c>
      <c r="H20">
        <f>""</f>
        <v/>
      </c>
    </row>
    <row r="21">
      <c r="A21" s="6" t="inlineStr">
        <is>
          <t>Health Sciences</t>
        </is>
      </c>
      <c r="B21" s="11">
        <f>IF($A21="","",IF($B$4="All Campuses",SUMIFS(tblForecast[Forecast Demand],tblForecast[Include],"Yes",tblForecast[Forecast Term],$B$3,tblForecast[Department],$A21),SUMIFS(tblForecast[Forecast Demand],tblForecast[Include],"Yes",tblForecast[Forecast Term],$B$3,tblForecast[Campus],$B$4,tblForecast[Department],$A21)))</f>
        <v/>
      </c>
      <c r="C21" s="11">
        <f>IF($A21="","",IF($B$4="All Campuses",SUMIFS(tblForecast[Recommended Sections],tblForecast[Include],"Yes",tblForecast[Forecast Term],$B$3,tblForecast[Department],$A21),SUMIFS(tblForecast[Recommended Sections],tblForecast[Include],"Yes",tblForecast[Forecast Term],$B$3,tblForecast[Campus],$B$4,tblForecast[Department],$A21)))</f>
        <v/>
      </c>
      <c r="D21" s="11">
        <f>IF($A21="","",IF($B$4="All Campuses",SUMIFS(tblForecast[Planned Sections],tblForecast[Include],"Yes",tblForecast[Forecast Term],$B$3,tblForecast[Department],$A21),SUMIFS(tblForecast[Planned Sections],tblForecast[Include],"Yes",tblForecast[Forecast Term],$B$3,tblForecast[Campus],$B$4,tblForecast[Department],$A21)))</f>
        <v/>
      </c>
      <c r="E21" s="11">
        <f>IF($A21="","",IF($B$4="All Campuses",SUMIFS(tblForecast[Seat Position],tblForecast[Include],"Yes",tblForecast[Forecast Term],$B$3,tblForecast[Department],$A21),SUMIFS(tblForecast[Seat Position],tblForecast[Include],"Yes",tblForecast[Forecast Term],$B$3,tblForecast[Campus],$B$4,tblForecast[Department],$A21)))</f>
        <v/>
      </c>
      <c r="H21">
        <f>""</f>
        <v/>
      </c>
    </row>
    <row r="22">
      <c r="A22" s="10" t="inlineStr">
        <is>
          <t>Humanities</t>
        </is>
      </c>
      <c r="B22" s="11">
        <f>IF($A22="","",IF($B$4="All Campuses",SUMIFS(tblForecast[Forecast Demand],tblForecast[Include],"Yes",tblForecast[Forecast Term],$B$3,tblForecast[Department],$A22),SUMIFS(tblForecast[Forecast Demand],tblForecast[Include],"Yes",tblForecast[Forecast Term],$B$3,tblForecast[Campus],$B$4,tblForecast[Department],$A22)))</f>
        <v/>
      </c>
      <c r="C22" s="11">
        <f>IF($A22="","",IF($B$4="All Campuses",SUMIFS(tblForecast[Recommended Sections],tblForecast[Include],"Yes",tblForecast[Forecast Term],$B$3,tblForecast[Department],$A22),SUMIFS(tblForecast[Recommended Sections],tblForecast[Include],"Yes",tblForecast[Forecast Term],$B$3,tblForecast[Campus],$B$4,tblForecast[Department],$A22)))</f>
        <v/>
      </c>
      <c r="D22" s="11">
        <f>IF($A22="","",IF($B$4="All Campuses",SUMIFS(tblForecast[Planned Sections],tblForecast[Include],"Yes",tblForecast[Forecast Term],$B$3,tblForecast[Department],$A22),SUMIFS(tblForecast[Planned Sections],tblForecast[Include],"Yes",tblForecast[Forecast Term],$B$3,tblForecast[Campus],$B$4,tblForecast[Department],$A22)))</f>
        <v/>
      </c>
      <c r="E22" s="11">
        <f>IF($A22="","",IF($B$4="All Campuses",SUMIFS(tblForecast[Seat Position],tblForecast[Include],"Yes",tblForecast[Forecast Term],$B$3,tblForecast[Department],$A22),SUMIFS(tblForecast[Seat Position],tblForecast[Include],"Yes",tblForecast[Forecast Term],$B$3,tblForecast[Campus],$B$4,tblForecast[Department],$A22)))</f>
        <v/>
      </c>
      <c r="H22">
        <f>""</f>
        <v/>
      </c>
    </row>
    <row r="23">
      <c r="A23" s="6" t="inlineStr">
        <is>
          <t>Mathematics</t>
        </is>
      </c>
      <c r="B23" s="11">
        <f>IF($A23="","",IF($B$4="All Campuses",SUMIFS(tblForecast[Forecast Demand],tblForecast[Include],"Yes",tblForecast[Forecast Term],$B$3,tblForecast[Department],$A23),SUMIFS(tblForecast[Forecast Demand],tblForecast[Include],"Yes",tblForecast[Forecast Term],$B$3,tblForecast[Campus],$B$4,tblForecast[Department],$A23)))</f>
        <v/>
      </c>
      <c r="C23" s="11">
        <f>IF($A23="","",IF($B$4="All Campuses",SUMIFS(tblForecast[Recommended Sections],tblForecast[Include],"Yes",tblForecast[Forecast Term],$B$3,tblForecast[Department],$A23),SUMIFS(tblForecast[Recommended Sections],tblForecast[Include],"Yes",tblForecast[Forecast Term],$B$3,tblForecast[Campus],$B$4,tblForecast[Department],$A23)))</f>
        <v/>
      </c>
      <c r="D23" s="11">
        <f>IF($A23="","",IF($B$4="All Campuses",SUMIFS(tblForecast[Planned Sections],tblForecast[Include],"Yes",tblForecast[Forecast Term],$B$3,tblForecast[Department],$A23),SUMIFS(tblForecast[Planned Sections],tblForecast[Include],"Yes",tblForecast[Forecast Term],$B$3,tblForecast[Campus],$B$4,tblForecast[Department],$A23)))</f>
        <v/>
      </c>
      <c r="E23" s="11">
        <f>IF($A23="","",IF($B$4="All Campuses",SUMIFS(tblForecast[Seat Position],tblForecast[Include],"Yes",tblForecast[Forecast Term],$B$3,tblForecast[Department],$A23),SUMIFS(tblForecast[Seat Position],tblForecast[Include],"Yes",tblForecast[Forecast Term],$B$3,tblForecast[Campus],$B$4,tblForecast[Department],$A23)))</f>
        <v/>
      </c>
      <c r="H23">
        <f>""</f>
        <v/>
      </c>
    </row>
    <row r="24">
      <c r="A24" s="10" t="inlineStr">
        <is>
          <t>Science</t>
        </is>
      </c>
      <c r="B24" s="11">
        <f>IF($A24="","",IF($B$4="All Campuses",SUMIFS(tblForecast[Forecast Demand],tblForecast[Include],"Yes",tblForecast[Forecast Term],$B$3,tblForecast[Department],$A24),SUMIFS(tblForecast[Forecast Demand],tblForecast[Include],"Yes",tblForecast[Forecast Term],$B$3,tblForecast[Campus],$B$4,tblForecast[Department],$A24)))</f>
        <v/>
      </c>
      <c r="C24" s="11">
        <f>IF($A24="","",IF($B$4="All Campuses",SUMIFS(tblForecast[Recommended Sections],tblForecast[Include],"Yes",tblForecast[Forecast Term],$B$3,tblForecast[Department],$A24),SUMIFS(tblForecast[Recommended Sections],tblForecast[Include],"Yes",tblForecast[Forecast Term],$B$3,tblForecast[Campus],$B$4,tblForecast[Department],$A24)))</f>
        <v/>
      </c>
      <c r="D24" s="11">
        <f>IF($A24="","",IF($B$4="All Campuses",SUMIFS(tblForecast[Planned Sections],tblForecast[Include],"Yes",tblForecast[Forecast Term],$B$3,tblForecast[Department],$A24),SUMIFS(tblForecast[Planned Sections],tblForecast[Include],"Yes",tblForecast[Forecast Term],$B$3,tblForecast[Campus],$B$4,tblForecast[Department],$A24)))</f>
        <v/>
      </c>
      <c r="E24" s="11">
        <f>IF($A24="","",IF($B$4="All Campuses",SUMIFS(tblForecast[Seat Position],tblForecast[Include],"Yes",tblForecast[Forecast Term],$B$3,tblForecast[Department],$A24),SUMIFS(tblForecast[Seat Position],tblForecast[Include],"Yes",tblForecast[Forecast Term],$B$3,tblForecast[Campus],$B$4,tblForecast[Department],$A24)))</f>
        <v/>
      </c>
      <c r="H24">
        <f>""</f>
        <v/>
      </c>
    </row>
    <row r="25">
      <c r="A25" s="6" t="inlineStr">
        <is>
          <t>Social Sciences</t>
        </is>
      </c>
      <c r="B25" s="11">
        <f>IF($A25="","",IF($B$4="All Campuses",SUMIFS(tblForecast[Forecast Demand],tblForecast[Include],"Yes",tblForecast[Forecast Term],$B$3,tblForecast[Department],$A25),SUMIFS(tblForecast[Forecast Demand],tblForecast[Include],"Yes",tblForecast[Forecast Term],$B$3,tblForecast[Campus],$B$4,tblForecast[Department],$A25)))</f>
        <v/>
      </c>
      <c r="C25" s="11">
        <f>IF($A25="","",IF($B$4="All Campuses",SUMIFS(tblForecast[Recommended Sections],tblForecast[Include],"Yes",tblForecast[Forecast Term],$B$3,tblForecast[Department],$A25),SUMIFS(tblForecast[Recommended Sections],tblForecast[Include],"Yes",tblForecast[Forecast Term],$B$3,tblForecast[Campus],$B$4,tblForecast[Department],$A25)))</f>
        <v/>
      </c>
      <c r="D25" s="11">
        <f>IF($A25="","",IF($B$4="All Campuses",SUMIFS(tblForecast[Planned Sections],tblForecast[Include],"Yes",tblForecast[Forecast Term],$B$3,tblForecast[Department],$A25),SUMIFS(tblForecast[Planned Sections],tblForecast[Include],"Yes",tblForecast[Forecast Term],$B$3,tblForecast[Campus],$B$4,tblForecast[Department],$A25)))</f>
        <v/>
      </c>
      <c r="E25" s="11">
        <f>IF($A25="","",IF($B$4="All Campuses",SUMIFS(tblForecast[Seat Position],tblForecast[Include],"Yes",tblForecast[Forecast Term],$B$3,tblForecast[Department],$A25),SUMIFS(tblForecast[Seat Position],tblForecast[Include],"Yes",tblForecast[Forecast Term],$B$3,tblForecast[Campus],$B$4,tblForecast[Department],$A25)))</f>
        <v/>
      </c>
      <c r="H25">
        <f>""</f>
        <v/>
      </c>
    </row>
    <row r="26">
      <c r="B26">
        <f>""</f>
        <v/>
      </c>
      <c r="C26">
        <f>""</f>
        <v/>
      </c>
      <c r="D26">
        <f>""</f>
        <v/>
      </c>
      <c r="E26">
        <f>""</f>
        <v/>
      </c>
      <c r="H26">
        <f>""</f>
        <v/>
      </c>
    </row>
    <row r="27">
      <c r="B27">
        <f>""</f>
        <v/>
      </c>
      <c r="C27">
        <f>""</f>
        <v/>
      </c>
      <c r="D27">
        <f>""</f>
        <v/>
      </c>
      <c r="E27">
        <f>""</f>
        <v/>
      </c>
      <c r="H27">
        <f>""</f>
        <v/>
      </c>
    </row>
    <row r="28">
      <c r="B28">
        <f>""</f>
        <v/>
      </c>
      <c r="C28">
        <f>""</f>
        <v/>
      </c>
      <c r="D28">
        <f>""</f>
        <v/>
      </c>
      <c r="E28">
        <f>""</f>
        <v/>
      </c>
      <c r="H28">
        <f>""</f>
        <v/>
      </c>
    </row>
    <row r="29">
      <c r="B29">
        <f>""</f>
        <v/>
      </c>
      <c r="C29">
        <f>""</f>
        <v/>
      </c>
      <c r="D29">
        <f>""</f>
        <v/>
      </c>
      <c r="E29">
        <f>""</f>
        <v/>
      </c>
      <c r="H29">
        <f>""</f>
        <v/>
      </c>
    </row>
    <row r="30">
      <c r="B30">
        <f>""</f>
        <v/>
      </c>
      <c r="C30">
        <f>""</f>
        <v/>
      </c>
      <c r="D30">
        <f>""</f>
        <v/>
      </c>
      <c r="E30">
        <f>""</f>
        <v/>
      </c>
      <c r="H30">
        <f>""</f>
        <v/>
      </c>
    </row>
    <row r="31">
      <c r="B31">
        <f>""</f>
        <v/>
      </c>
      <c r="C31">
        <f>""</f>
        <v/>
      </c>
      <c r="D31">
        <f>""</f>
        <v/>
      </c>
      <c r="E31">
        <f>""</f>
        <v/>
      </c>
      <c r="H31">
        <f>""</f>
        <v/>
      </c>
    </row>
    <row r="32">
      <c r="B32">
        <f>""</f>
        <v/>
      </c>
      <c r="C32">
        <f>""</f>
        <v/>
      </c>
      <c r="D32">
        <f>""</f>
        <v/>
      </c>
      <c r="E32">
        <f>""</f>
        <v/>
      </c>
      <c r="H32">
        <f>""</f>
        <v/>
      </c>
    </row>
    <row r="33">
      <c r="B33">
        <f>""</f>
        <v/>
      </c>
      <c r="C33">
        <f>""</f>
        <v/>
      </c>
      <c r="D33">
        <f>""</f>
        <v/>
      </c>
      <c r="E33">
        <f>""</f>
        <v/>
      </c>
      <c r="H33">
        <f>""</f>
        <v/>
      </c>
    </row>
    <row r="34">
      <c r="B34">
        <f>""</f>
        <v/>
      </c>
      <c r="C34">
        <f>""</f>
        <v/>
      </c>
      <c r="D34">
        <f>""</f>
        <v/>
      </c>
      <c r="E34">
        <f>""</f>
        <v/>
      </c>
      <c r="H34">
        <f>""</f>
        <v/>
      </c>
    </row>
    <row r="35">
      <c r="B35">
        <f>""</f>
        <v/>
      </c>
      <c r="C35">
        <f>""</f>
        <v/>
      </c>
      <c r="D35">
        <f>""</f>
        <v/>
      </c>
      <c r="E35">
        <f>""</f>
        <v/>
      </c>
      <c r="H35">
        <f>""</f>
        <v/>
      </c>
    </row>
    <row r="36">
      <c r="B36">
        <f>""</f>
        <v/>
      </c>
      <c r="C36">
        <f>""</f>
        <v/>
      </c>
      <c r="D36">
        <f>""</f>
        <v/>
      </c>
      <c r="E36">
        <f>""</f>
        <v/>
      </c>
      <c r="H36">
        <f>""</f>
        <v/>
      </c>
    </row>
    <row r="37">
      <c r="B37">
        <f>""</f>
        <v/>
      </c>
      <c r="C37">
        <f>""</f>
        <v/>
      </c>
      <c r="D37">
        <f>""</f>
        <v/>
      </c>
      <c r="E37">
        <f>""</f>
        <v/>
      </c>
      <c r="H37">
        <f>""</f>
        <v/>
      </c>
    </row>
    <row r="38">
      <c r="B38">
        <f>""</f>
        <v/>
      </c>
      <c r="C38">
        <f>""</f>
        <v/>
      </c>
      <c r="D38">
        <f>""</f>
        <v/>
      </c>
      <c r="E38">
        <f>""</f>
        <v/>
      </c>
      <c r="H38">
        <f>""</f>
        <v/>
      </c>
    </row>
    <row r="39">
      <c r="B39">
        <f>""</f>
        <v/>
      </c>
      <c r="C39">
        <f>""</f>
        <v/>
      </c>
      <c r="D39">
        <f>""</f>
        <v/>
      </c>
      <c r="E39">
        <f>""</f>
        <v/>
      </c>
      <c r="H39">
        <f>""</f>
        <v/>
      </c>
    </row>
    <row r="40">
      <c r="B40">
        <f>""</f>
        <v/>
      </c>
      <c r="C40">
        <f>""</f>
        <v/>
      </c>
      <c r="D40">
        <f>""</f>
        <v/>
      </c>
      <c r="E40">
        <f>""</f>
        <v/>
      </c>
      <c r="H40">
        <f>""</f>
        <v/>
      </c>
    </row>
    <row r="41">
      <c r="B41">
        <f>""</f>
        <v/>
      </c>
      <c r="C41">
        <f>""</f>
        <v/>
      </c>
      <c r="D41">
        <f>""</f>
        <v/>
      </c>
      <c r="E41">
        <f>""</f>
        <v/>
      </c>
      <c r="H41">
        <f>""</f>
        <v/>
      </c>
    </row>
    <row r="42">
      <c r="B42">
        <f>""</f>
        <v/>
      </c>
      <c r="C42">
        <f>""</f>
        <v/>
      </c>
      <c r="D42">
        <f>""</f>
        <v/>
      </c>
      <c r="E42">
        <f>""</f>
        <v/>
      </c>
      <c r="H42">
        <f>""</f>
        <v/>
      </c>
    </row>
    <row r="43">
      <c r="B43">
        <f>""</f>
        <v/>
      </c>
      <c r="C43">
        <f>""</f>
        <v/>
      </c>
      <c r="D43">
        <f>""</f>
        <v/>
      </c>
      <c r="E43">
        <f>""</f>
        <v/>
      </c>
      <c r="H43">
        <f>""</f>
        <v/>
      </c>
    </row>
    <row r="44">
      <c r="B44">
        <f>""</f>
        <v/>
      </c>
      <c r="C44">
        <f>""</f>
        <v/>
      </c>
      <c r="D44">
        <f>""</f>
        <v/>
      </c>
      <c r="E44">
        <f>""</f>
        <v/>
      </c>
      <c r="H44">
        <f>""</f>
        <v/>
      </c>
    </row>
    <row r="45">
      <c r="A45" s="12">
        <f>IF(B3="","Select a forecast term.",IF(H13&gt;0,"Review source-data alerts on the Course Forecast sheet.",IF(F13&gt;0,"Add planned section counts for rows marked Plan Missing.",IF(B13&gt;0,"Review courses with forecast seat shortages.","No immediate forecast exceptions for the selected view."))))</f>
        <v/>
      </c>
      <c r="B45" s="13">
        <f>""</f>
        <v/>
      </c>
      <c r="C45" s="13">
        <f>""</f>
        <v/>
      </c>
      <c r="D45" s="13">
        <f>""</f>
        <v/>
      </c>
      <c r="E45" s="13">
        <f>""</f>
        <v/>
      </c>
      <c r="F45" s="13" t="n"/>
      <c r="G45" s="13" t="n"/>
      <c r="H45" s="13">
        <f>""</f>
        <v/>
      </c>
    </row>
    <row r="46">
      <c r="A46" s="13" t="n"/>
      <c r="B46" s="13">
        <f>""</f>
        <v/>
      </c>
      <c r="C46" s="13">
        <f>""</f>
        <v/>
      </c>
      <c r="D46" s="13">
        <f>""</f>
        <v/>
      </c>
      <c r="E46" s="13">
        <f>""</f>
        <v/>
      </c>
      <c r="F46" s="13" t="n"/>
      <c r="G46" s="13" t="n"/>
      <c r="H46" s="13">
        <f>""</f>
        <v/>
      </c>
    </row>
    <row r="47">
      <c r="B47">
        <f>""</f>
        <v/>
      </c>
      <c r="C47">
        <f>""</f>
        <v/>
      </c>
      <c r="D47">
        <f>""</f>
        <v/>
      </c>
      <c r="E47">
        <f>""</f>
        <v/>
      </c>
      <c r="H47">
        <f>""</f>
        <v/>
      </c>
    </row>
    <row r="48">
      <c r="B48">
        <f>""</f>
        <v/>
      </c>
      <c r="C48">
        <f>""</f>
        <v/>
      </c>
      <c r="D48">
        <f>""</f>
        <v/>
      </c>
      <c r="E48">
        <f>""</f>
        <v/>
      </c>
      <c r="H48">
        <f>""</f>
        <v/>
      </c>
    </row>
    <row r="49">
      <c r="B49">
        <f>""</f>
        <v/>
      </c>
      <c r="C49">
        <f>""</f>
        <v/>
      </c>
      <c r="D49">
        <f>""</f>
        <v/>
      </c>
      <c r="E49">
        <f>""</f>
        <v/>
      </c>
      <c r="H49">
        <f>""</f>
        <v/>
      </c>
    </row>
    <row r="50">
      <c r="B50">
        <f>""</f>
        <v/>
      </c>
      <c r="C50">
        <f>""</f>
        <v/>
      </c>
      <c r="D50">
        <f>""</f>
        <v/>
      </c>
      <c r="E50">
        <f>""</f>
        <v/>
      </c>
      <c r="H50">
        <f>""</f>
        <v/>
      </c>
    </row>
    <row r="51">
      <c r="B51">
        <f>""</f>
        <v/>
      </c>
      <c r="C51">
        <f>""</f>
        <v/>
      </c>
      <c r="D51">
        <f>""</f>
        <v/>
      </c>
      <c r="E51">
        <f>""</f>
        <v/>
      </c>
      <c r="H51">
        <f>""</f>
        <v/>
      </c>
    </row>
    <row r="52">
      <c r="B52">
        <f>""</f>
        <v/>
      </c>
      <c r="C52">
        <f>""</f>
        <v/>
      </c>
      <c r="D52">
        <f>""</f>
        <v/>
      </c>
      <c r="E52">
        <f>""</f>
        <v/>
      </c>
      <c r="H52">
        <f>""</f>
        <v/>
      </c>
    </row>
    <row r="53">
      <c r="B53">
        <f>""</f>
        <v/>
      </c>
      <c r="C53">
        <f>""</f>
        <v/>
      </c>
      <c r="D53">
        <f>""</f>
        <v/>
      </c>
      <c r="E53">
        <f>""</f>
        <v/>
      </c>
      <c r="H53">
        <f>""</f>
        <v/>
      </c>
    </row>
    <row r="54">
      <c r="B54">
        <f>""</f>
        <v/>
      </c>
      <c r="C54">
        <f>""</f>
        <v/>
      </c>
      <c r="D54">
        <f>""</f>
        <v/>
      </c>
      <c r="E54">
        <f>""</f>
        <v/>
      </c>
      <c r="H54">
        <f>""</f>
        <v/>
      </c>
    </row>
    <row r="55">
      <c r="B55">
        <f>""</f>
        <v/>
      </c>
      <c r="C55">
        <f>""</f>
        <v/>
      </c>
      <c r="D55">
        <f>""</f>
        <v/>
      </c>
      <c r="E55">
        <f>""</f>
        <v/>
      </c>
      <c r="H55">
        <f>""</f>
        <v/>
      </c>
    </row>
    <row r="56">
      <c r="B56">
        <f>""</f>
        <v/>
      </c>
      <c r="C56">
        <f>""</f>
        <v/>
      </c>
      <c r="D56">
        <f>""</f>
        <v/>
      </c>
      <c r="E56">
        <f>""</f>
        <v/>
      </c>
      <c r="H56">
        <f>""</f>
        <v/>
      </c>
    </row>
    <row r="57">
      <c r="B57">
        <f>""</f>
        <v/>
      </c>
      <c r="C57">
        <f>""</f>
        <v/>
      </c>
      <c r="D57">
        <f>""</f>
        <v/>
      </c>
      <c r="E57">
        <f>""</f>
        <v/>
      </c>
      <c r="H57">
        <f>""</f>
        <v/>
      </c>
    </row>
    <row r="58">
      <c r="B58">
        <f>""</f>
        <v/>
      </c>
      <c r="C58">
        <f>""</f>
        <v/>
      </c>
      <c r="D58">
        <f>""</f>
        <v/>
      </c>
      <c r="E58">
        <f>""</f>
        <v/>
      </c>
      <c r="H58">
        <f>""</f>
        <v/>
      </c>
    </row>
    <row r="59">
      <c r="B59">
        <f>""</f>
        <v/>
      </c>
      <c r="C59">
        <f>""</f>
        <v/>
      </c>
      <c r="D59">
        <f>""</f>
        <v/>
      </c>
      <c r="E59">
        <f>""</f>
        <v/>
      </c>
      <c r="H59">
        <f>""</f>
        <v/>
      </c>
    </row>
    <row r="60">
      <c r="B60">
        <f>""</f>
        <v/>
      </c>
      <c r="C60">
        <f>""</f>
        <v/>
      </c>
      <c r="D60">
        <f>""</f>
        <v/>
      </c>
      <c r="E60">
        <f>""</f>
        <v/>
      </c>
      <c r="H60">
        <f>""</f>
        <v/>
      </c>
    </row>
    <row r="61">
      <c r="B61">
        <f>""</f>
        <v/>
      </c>
      <c r="C61">
        <f>""</f>
        <v/>
      </c>
      <c r="D61">
        <f>""</f>
        <v/>
      </c>
      <c r="E61">
        <f>""</f>
        <v/>
      </c>
      <c r="H61">
        <f>""</f>
        <v/>
      </c>
    </row>
    <row r="62">
      <c r="B62">
        <f>""</f>
        <v/>
      </c>
      <c r="C62">
        <f>""</f>
        <v/>
      </c>
      <c r="D62">
        <f>""</f>
        <v/>
      </c>
      <c r="E62">
        <f>""</f>
        <v/>
      </c>
      <c r="H62">
        <f>""</f>
        <v/>
      </c>
    </row>
    <row r="63">
      <c r="B63">
        <f>""</f>
        <v/>
      </c>
      <c r="C63">
        <f>""</f>
        <v/>
      </c>
      <c r="D63">
        <f>""</f>
        <v/>
      </c>
      <c r="E63">
        <f>""</f>
        <v/>
      </c>
      <c r="H63">
        <f>""</f>
        <v/>
      </c>
    </row>
    <row r="64">
      <c r="B64">
        <f>""</f>
        <v/>
      </c>
      <c r="C64">
        <f>""</f>
        <v/>
      </c>
      <c r="D64">
        <f>""</f>
        <v/>
      </c>
      <c r="E64">
        <f>""</f>
        <v/>
      </c>
      <c r="H64">
        <f>""</f>
        <v/>
      </c>
    </row>
    <row r="65">
      <c r="B65">
        <f>""</f>
        <v/>
      </c>
      <c r="C65">
        <f>""</f>
        <v/>
      </c>
      <c r="D65">
        <f>""</f>
        <v/>
      </c>
      <c r="E65">
        <f>""</f>
        <v/>
      </c>
      <c r="H65">
        <f>""</f>
        <v/>
      </c>
    </row>
    <row r="66">
      <c r="B66">
        <f>""</f>
        <v/>
      </c>
      <c r="C66">
        <f>""</f>
        <v/>
      </c>
      <c r="D66">
        <f>""</f>
        <v/>
      </c>
      <c r="E66">
        <f>""</f>
        <v/>
      </c>
      <c r="H66">
        <f>""</f>
        <v/>
      </c>
    </row>
    <row r="67">
      <c r="B67">
        <f>""</f>
        <v/>
      </c>
      <c r="C67">
        <f>""</f>
        <v/>
      </c>
      <c r="D67">
        <f>""</f>
        <v/>
      </c>
      <c r="E67">
        <f>""</f>
        <v/>
      </c>
      <c r="H67">
        <f>""</f>
        <v/>
      </c>
    </row>
    <row r="68">
      <c r="B68">
        <f>""</f>
        <v/>
      </c>
      <c r="C68">
        <f>""</f>
        <v/>
      </c>
      <c r="D68">
        <f>""</f>
        <v/>
      </c>
      <c r="E68">
        <f>""</f>
        <v/>
      </c>
      <c r="H68">
        <f>""</f>
        <v/>
      </c>
    </row>
    <row r="69">
      <c r="B69">
        <f>""</f>
        <v/>
      </c>
      <c r="C69">
        <f>""</f>
        <v/>
      </c>
      <c r="D69">
        <f>""</f>
        <v/>
      </c>
      <c r="E69">
        <f>""</f>
        <v/>
      </c>
      <c r="H69">
        <f>""</f>
        <v/>
      </c>
    </row>
    <row r="70">
      <c r="B70">
        <f>""</f>
        <v/>
      </c>
      <c r="C70">
        <f>""</f>
        <v/>
      </c>
      <c r="D70">
        <f>""</f>
        <v/>
      </c>
      <c r="E70">
        <f>""</f>
        <v/>
      </c>
      <c r="H70">
        <f>""</f>
        <v/>
      </c>
    </row>
    <row r="71">
      <c r="B71">
        <f>""</f>
        <v/>
      </c>
      <c r="C71">
        <f>""</f>
        <v/>
      </c>
      <c r="D71">
        <f>""</f>
        <v/>
      </c>
      <c r="E71">
        <f>""</f>
        <v/>
      </c>
      <c r="H71">
        <f>""</f>
        <v/>
      </c>
    </row>
    <row r="72">
      <c r="B72">
        <f>""</f>
        <v/>
      </c>
      <c r="C72">
        <f>""</f>
        <v/>
      </c>
      <c r="D72">
        <f>""</f>
        <v/>
      </c>
      <c r="E72">
        <f>""</f>
        <v/>
      </c>
      <c r="H72">
        <f>""</f>
        <v/>
      </c>
    </row>
    <row r="73">
      <c r="B73">
        <f>""</f>
        <v/>
      </c>
      <c r="C73">
        <f>""</f>
        <v/>
      </c>
      <c r="D73">
        <f>""</f>
        <v/>
      </c>
      <c r="E73">
        <f>""</f>
        <v/>
      </c>
      <c r="H73">
        <f>""</f>
        <v/>
      </c>
    </row>
    <row r="74">
      <c r="B74">
        <f>""</f>
        <v/>
      </c>
      <c r="C74">
        <f>""</f>
        <v/>
      </c>
      <c r="D74">
        <f>""</f>
        <v/>
      </c>
      <c r="E74">
        <f>""</f>
        <v/>
      </c>
      <c r="H74">
        <f>""</f>
        <v/>
      </c>
    </row>
    <row r="75">
      <c r="B75">
        <f>""</f>
        <v/>
      </c>
      <c r="C75">
        <f>""</f>
        <v/>
      </c>
      <c r="D75">
        <f>""</f>
        <v/>
      </c>
      <c r="E75">
        <f>""</f>
        <v/>
      </c>
      <c r="H75">
        <f>""</f>
        <v/>
      </c>
    </row>
    <row r="76">
      <c r="B76">
        <f>""</f>
        <v/>
      </c>
      <c r="C76">
        <f>""</f>
        <v/>
      </c>
      <c r="D76">
        <f>""</f>
        <v/>
      </c>
      <c r="E76">
        <f>""</f>
        <v/>
      </c>
      <c r="H76">
        <f>""</f>
        <v/>
      </c>
    </row>
    <row r="77">
      <c r="B77">
        <f>""</f>
        <v/>
      </c>
      <c r="C77">
        <f>""</f>
        <v/>
      </c>
      <c r="D77">
        <f>""</f>
        <v/>
      </c>
      <c r="E77">
        <f>""</f>
        <v/>
      </c>
      <c r="H77">
        <f>""</f>
        <v/>
      </c>
    </row>
    <row r="78">
      <c r="B78">
        <f>""</f>
        <v/>
      </c>
      <c r="C78">
        <f>""</f>
        <v/>
      </c>
      <c r="D78">
        <f>""</f>
        <v/>
      </c>
      <c r="E78">
        <f>""</f>
        <v/>
      </c>
      <c r="H78">
        <f>""</f>
        <v/>
      </c>
    </row>
    <row r="79">
      <c r="B79">
        <f>""</f>
        <v/>
      </c>
      <c r="C79">
        <f>""</f>
        <v/>
      </c>
      <c r="D79">
        <f>""</f>
        <v/>
      </c>
      <c r="E79">
        <f>""</f>
        <v/>
      </c>
      <c r="H79">
        <f>""</f>
        <v/>
      </c>
    </row>
    <row r="80">
      <c r="B80">
        <f>""</f>
        <v/>
      </c>
      <c r="C80">
        <f>""</f>
        <v/>
      </c>
      <c r="D80">
        <f>""</f>
        <v/>
      </c>
      <c r="E80">
        <f>""</f>
        <v/>
      </c>
      <c r="H80">
        <f>""</f>
        <v/>
      </c>
    </row>
    <row r="81">
      <c r="B81">
        <f>""</f>
        <v/>
      </c>
      <c r="C81">
        <f>""</f>
        <v/>
      </c>
      <c r="D81">
        <f>""</f>
        <v/>
      </c>
      <c r="E81">
        <f>""</f>
        <v/>
      </c>
      <c r="H81">
        <f>""</f>
        <v/>
      </c>
    </row>
    <row r="82">
      <c r="B82">
        <f>""</f>
        <v/>
      </c>
      <c r="C82">
        <f>""</f>
        <v/>
      </c>
      <c r="D82">
        <f>""</f>
        <v/>
      </c>
      <c r="E82">
        <f>""</f>
        <v/>
      </c>
      <c r="H82">
        <f>""</f>
        <v/>
      </c>
    </row>
    <row r="83">
      <c r="B83">
        <f>""</f>
        <v/>
      </c>
      <c r="C83">
        <f>""</f>
        <v/>
      </c>
      <c r="D83">
        <f>""</f>
        <v/>
      </c>
      <c r="E83">
        <f>""</f>
        <v/>
      </c>
      <c r="H83">
        <f>""</f>
        <v/>
      </c>
    </row>
    <row r="84">
      <c r="B84">
        <f>""</f>
        <v/>
      </c>
      <c r="C84">
        <f>""</f>
        <v/>
      </c>
      <c r="D84">
        <f>""</f>
        <v/>
      </c>
      <c r="E84">
        <f>""</f>
        <v/>
      </c>
      <c r="H84">
        <f>""</f>
        <v/>
      </c>
    </row>
    <row r="85">
      <c r="B85">
        <f>""</f>
        <v/>
      </c>
      <c r="C85">
        <f>""</f>
        <v/>
      </c>
      <c r="D85">
        <f>""</f>
        <v/>
      </c>
      <c r="E85">
        <f>""</f>
        <v/>
      </c>
      <c r="H85">
        <f>""</f>
        <v/>
      </c>
    </row>
    <row r="86">
      <c r="B86">
        <f>""</f>
        <v/>
      </c>
      <c r="C86">
        <f>""</f>
        <v/>
      </c>
      <c r="D86">
        <f>""</f>
        <v/>
      </c>
      <c r="E86">
        <f>""</f>
        <v/>
      </c>
      <c r="H86">
        <f>""</f>
        <v/>
      </c>
    </row>
    <row r="87">
      <c r="B87">
        <f>""</f>
        <v/>
      </c>
      <c r="C87">
        <f>""</f>
        <v/>
      </c>
      <c r="D87">
        <f>""</f>
        <v/>
      </c>
      <c r="E87">
        <f>""</f>
        <v/>
      </c>
      <c r="H87">
        <f>""</f>
        <v/>
      </c>
    </row>
    <row r="88">
      <c r="B88">
        <f>""</f>
        <v/>
      </c>
      <c r="C88">
        <f>""</f>
        <v/>
      </c>
      <c r="D88">
        <f>""</f>
        <v/>
      </c>
      <c r="E88">
        <f>""</f>
        <v/>
      </c>
      <c r="H88">
        <f>""</f>
        <v/>
      </c>
    </row>
    <row r="89">
      <c r="B89">
        <f>""</f>
        <v/>
      </c>
      <c r="C89">
        <f>""</f>
        <v/>
      </c>
      <c r="D89">
        <f>""</f>
        <v/>
      </c>
      <c r="E89">
        <f>""</f>
        <v/>
      </c>
      <c r="H89">
        <f>""</f>
        <v/>
      </c>
    </row>
    <row r="90">
      <c r="B90">
        <f>""</f>
        <v/>
      </c>
      <c r="C90">
        <f>""</f>
        <v/>
      </c>
      <c r="D90">
        <f>""</f>
        <v/>
      </c>
      <c r="E90">
        <f>""</f>
        <v/>
      </c>
      <c r="H90">
        <f>""</f>
        <v/>
      </c>
    </row>
    <row r="91">
      <c r="B91">
        <f>""</f>
        <v/>
      </c>
      <c r="C91">
        <f>""</f>
        <v/>
      </c>
      <c r="D91">
        <f>""</f>
        <v/>
      </c>
      <c r="E91">
        <f>""</f>
        <v/>
      </c>
      <c r="H91">
        <f>""</f>
        <v/>
      </c>
    </row>
    <row r="92">
      <c r="B92">
        <f>""</f>
        <v/>
      </c>
      <c r="C92">
        <f>""</f>
        <v/>
      </c>
      <c r="D92">
        <f>""</f>
        <v/>
      </c>
      <c r="E92">
        <f>""</f>
        <v/>
      </c>
      <c r="H92">
        <f>""</f>
        <v/>
      </c>
    </row>
    <row r="93">
      <c r="B93">
        <f>""</f>
        <v/>
      </c>
      <c r="C93">
        <f>""</f>
        <v/>
      </c>
      <c r="D93">
        <f>""</f>
        <v/>
      </c>
      <c r="E93">
        <f>""</f>
        <v/>
      </c>
      <c r="H93">
        <f>""</f>
        <v/>
      </c>
    </row>
    <row r="94">
      <c r="B94">
        <f>""</f>
        <v/>
      </c>
      <c r="C94">
        <f>""</f>
        <v/>
      </c>
      <c r="D94">
        <f>""</f>
        <v/>
      </c>
      <c r="E94">
        <f>""</f>
        <v/>
      </c>
      <c r="H94">
        <f>""</f>
        <v/>
      </c>
    </row>
    <row r="95">
      <c r="B95">
        <f>""</f>
        <v/>
      </c>
      <c r="C95">
        <f>""</f>
        <v/>
      </c>
      <c r="D95">
        <f>""</f>
        <v/>
      </c>
      <c r="E95">
        <f>""</f>
        <v/>
      </c>
      <c r="H95">
        <f>""</f>
        <v/>
      </c>
    </row>
    <row r="96">
      <c r="B96">
        <f>""</f>
        <v/>
      </c>
      <c r="C96">
        <f>""</f>
        <v/>
      </c>
      <c r="D96">
        <f>""</f>
        <v/>
      </c>
      <c r="E96">
        <f>""</f>
        <v/>
      </c>
      <c r="H96">
        <f>""</f>
        <v/>
      </c>
    </row>
    <row r="97">
      <c r="B97">
        <f>""</f>
        <v/>
      </c>
      <c r="C97">
        <f>""</f>
        <v/>
      </c>
      <c r="D97">
        <f>""</f>
        <v/>
      </c>
      <c r="E97">
        <f>""</f>
        <v/>
      </c>
      <c r="H97">
        <f>""</f>
        <v/>
      </c>
    </row>
    <row r="98">
      <c r="B98">
        <f>""</f>
        <v/>
      </c>
      <c r="C98">
        <f>""</f>
        <v/>
      </c>
      <c r="D98">
        <f>""</f>
        <v/>
      </c>
      <c r="E98">
        <f>""</f>
        <v/>
      </c>
      <c r="H98">
        <f>""</f>
        <v/>
      </c>
    </row>
    <row r="99">
      <c r="B99">
        <f>""</f>
        <v/>
      </c>
      <c r="C99">
        <f>""</f>
        <v/>
      </c>
      <c r="D99">
        <f>""</f>
        <v/>
      </c>
      <c r="E99">
        <f>""</f>
        <v/>
      </c>
      <c r="H99">
        <f>""</f>
        <v/>
      </c>
    </row>
    <row r="100">
      <c r="B100">
        <f>""</f>
        <v/>
      </c>
      <c r="C100">
        <f>""</f>
        <v/>
      </c>
      <c r="D100">
        <f>""</f>
        <v/>
      </c>
      <c r="E100">
        <f>""</f>
        <v/>
      </c>
      <c r="H100">
        <f>""</f>
        <v/>
      </c>
    </row>
    <row r="101">
      <c r="B101">
        <f>""</f>
        <v/>
      </c>
      <c r="C101">
        <f>""</f>
        <v/>
      </c>
      <c r="D101">
        <f>""</f>
        <v/>
      </c>
      <c r="E101">
        <f>""</f>
        <v/>
      </c>
      <c r="H101">
        <f>""</f>
        <v/>
      </c>
    </row>
  </sheetData>
  <mergeCells count="1">
    <mergeCell ref="A1:H1"/>
  </mergeCells>
  <dataValidations count="2">
    <dataValidation sqref="B3" showDropDown="0" showInputMessage="0" showErrorMessage="1" allowBlank="0" errorTitle="Invalid Forecast Term" error="Select a forecast term from the list." type="list" errorStyle="stop">
      <formula1>'Assumptions'!$M$2:$M$9</formula1>
    </dataValidation>
    <dataValidation sqref="B4" showDropDown="0" showInputMessage="0" showErrorMessage="1" allowBlank="0" errorTitle="Invalid Campus" error="Select a campus from the list." type="list" errorStyle="stop">
      <formula1>'Assumptions'!$N$2:$N$9</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Y204"/>
  <sheetViews>
    <sheetView showGridLines="0" workbookViewId="0">
      <pane xSplit="7" ySplit="4" topLeftCell="H5" activePane="bottomRight" state="frozen"/>
      <selection pane="topRight" activeCell="A1" sqref="A1"/>
      <selection pane="bottomLeft" activeCell="A1" sqref="A1"/>
      <selection pane="bottomRight" activeCell="A1" sqref="A1"/>
    </sheetView>
  </sheetViews>
  <sheetFormatPr baseColWidth="8" defaultRowHeight="15"/>
  <sheetData>
    <row r="1">
      <c r="A1" s="14" t="inlineStr">
        <is>
          <t>Course-Level Demand Forecast</t>
        </is>
      </c>
    </row>
    <row r="2">
      <c r="A2" s="15" t="inlineStr">
        <is>
          <t>Enter or paste source values in blue cells. Gray cells calculate automatically. Use one row per course, campus, delivery mode, and forecast term.</t>
        </is>
      </c>
    </row>
    <row r="4">
      <c r="A4" s="9" t="inlineStr">
        <is>
          <t>Include</t>
        </is>
      </c>
      <c r="B4" s="9" t="inlineStr">
        <is>
          <t>Forecast Term</t>
        </is>
      </c>
      <c r="C4" s="9" t="inlineStr">
        <is>
          <t>Campus</t>
        </is>
      </c>
      <c r="D4" s="9" t="inlineStr">
        <is>
          <t>Delivery Mode</t>
        </is>
      </c>
      <c r="E4" s="9" t="inlineStr">
        <is>
          <t>Department</t>
        </is>
      </c>
      <c r="F4" s="9" t="inlineStr">
        <is>
          <t>Course Code</t>
        </is>
      </c>
      <c r="G4" s="9" t="inlineStr">
        <is>
          <t>Course Title</t>
        </is>
      </c>
      <c r="H4" s="9" t="inlineStr">
        <is>
          <t>Enrollment T-3</t>
        </is>
      </c>
      <c r="I4" s="9" t="inlineStr">
        <is>
          <t>Enrollment T-2</t>
        </is>
      </c>
      <c r="J4" s="9" t="inlineStr">
        <is>
          <t>Enrollment T-1</t>
        </is>
      </c>
      <c r="K4" s="9" t="inlineStr">
        <is>
          <t>Expressed Interest</t>
        </is>
      </c>
      <c r="L4" s="9" t="inlineStr">
        <is>
          <t>Section Capacity</t>
        </is>
      </c>
      <c r="M4" s="9" t="inlineStr">
        <is>
          <t>Minimum Viable Enrollment</t>
        </is>
      </c>
      <c r="N4" s="9" t="inlineStr">
        <is>
          <t>Default Growth Rate</t>
        </is>
      </c>
      <c r="O4" s="9" t="inlineStr">
        <is>
          <t>Growth Override</t>
        </is>
      </c>
      <c r="P4" s="9" t="inlineStr">
        <is>
          <t>Applied Growth Rate</t>
        </is>
      </c>
      <c r="Q4" s="9" t="inlineStr">
        <is>
          <t>Weighted Historical Demand</t>
        </is>
      </c>
      <c r="R4" s="9" t="inlineStr">
        <is>
          <t>Interest-Based Demand</t>
        </is>
      </c>
      <c r="S4" s="9" t="inlineStr">
        <is>
          <t>Forecast Demand</t>
        </is>
      </c>
      <c r="T4" s="9" t="inlineStr">
        <is>
          <t>Recommended Sections</t>
        </is>
      </c>
      <c r="U4" s="9" t="inlineStr">
        <is>
          <t>Planned Sections</t>
        </is>
      </c>
      <c r="V4" s="9" t="inlineStr">
        <is>
          <t>Planned Seats</t>
        </is>
      </c>
      <c r="W4" s="9" t="inlineStr">
        <is>
          <t>Seat Position</t>
        </is>
      </c>
      <c r="X4" s="9" t="inlineStr">
        <is>
          <t>Status</t>
        </is>
      </c>
      <c r="Y4" s="9" t="inlineStr">
        <is>
          <t>Planner Notes</t>
        </is>
      </c>
    </row>
    <row r="5">
      <c r="A5" s="16" t="inlineStr">
        <is>
          <t>Yes</t>
        </is>
      </c>
      <c r="B5" s="16" t="inlineStr">
        <is>
          <t>Spring 2027</t>
        </is>
      </c>
      <c r="C5" s="16" t="inlineStr">
        <is>
          <t>North Campus</t>
        </is>
      </c>
      <c r="D5" s="16" t="inlineStr">
        <is>
          <t>In Person</t>
        </is>
      </c>
      <c r="E5" s="16" t="inlineStr">
        <is>
          <t>Business</t>
        </is>
      </c>
      <c r="F5" s="16" t="inlineStr">
        <is>
          <t>BUS-210</t>
        </is>
      </c>
      <c r="G5" s="17" t="inlineStr">
        <is>
          <t>Principles of Marketing</t>
        </is>
      </c>
      <c r="H5" s="16" t="n">
        <v>54</v>
      </c>
      <c r="I5" s="16" t="n">
        <v>58</v>
      </c>
      <c r="J5" s="16" t="n">
        <v>61</v>
      </c>
      <c r="K5" s="16" t="n">
        <v>72</v>
      </c>
      <c r="L5" s="16" t="n">
        <v>30</v>
      </c>
      <c r="M5" s="16" t="n">
        <v>15</v>
      </c>
      <c r="N5" s="18">
        <f>IF(E5="","",IFERROR(INDEX(tblDepartmentAssumptions[Default Growth Rate],MATCH(E5,tblDepartmentAssumptions[Department],0)),Assumptions!$B$6))</f>
        <v/>
      </c>
      <c r="O5" s="16" t="n"/>
      <c r="P5" s="18">
        <f>IF(E5="","",IF(O5&lt;&gt;"",O5,N5))</f>
        <v/>
      </c>
      <c r="Q5" s="18">
        <f>IF(COUNT(H5:J5)=0,"",IFERROR(ROUND(SUMPRODUCT(H5:J5,Assumptions!$B$10:$B$12)/SUMPRODUCT(--(H5:J5&lt;&gt;""),Assumptions!$B$10:$B$12),0),""))</f>
        <v/>
      </c>
      <c r="R5" s="18">
        <f>IF(K5="","",ROUND(K5*Assumptions!$B$8,0))</f>
        <v/>
      </c>
      <c r="S5" s="18">
        <f>IF(AND(Q5="",R5=""),"",IFERROR(ROUND(MAX(IF(Q5="",0,Q5*(1+P5)),IF(R5="",0,R5)),0),""))</f>
        <v/>
      </c>
      <c r="T5" s="18">
        <f>IF(OR(S5="",L5="",L5&lt;=0),"",IFERROR(ROUNDUP(S5/L5,0),""))</f>
        <v/>
      </c>
      <c r="U5" s="16" t="n">
        <v>2</v>
      </c>
      <c r="V5" s="18">
        <f>IF(OR(U5="",L5="",L5&lt;=0),"",U5*L5)</f>
        <v/>
      </c>
      <c r="W5" s="18">
        <f>IF(OR(V5="",S5=""),"",V5-S5)</f>
        <v/>
      </c>
      <c r="X5" s="18">
        <f>IF(COUNTA(A5:M5,O5,U5,Y5)=0,"",IF(A5&lt;&gt;"Yes","Excluded",IF(OR(F5="",B5="",C5="",E5=""),"Setup Incomplete",IF(AND(COUNT(H5:J5)=0,K5=""),"Insufficient Data",IF(OR(L5="",L5&lt;=0),"Capacity Missing",IF(U5="","Plan Missing",IF(W5&lt;0,"Seat Shortage",IF(AND(S5&lt;M5,U5&gt;0),"Below Minimum",IF(W5&gt;=L5,"Excess Capacity","Aligned")))))))))</f>
        <v/>
      </c>
      <c r="Y5" s="17" t="inlineStr">
        <is>
          <t>Review whether a third section is needed.</t>
        </is>
      </c>
    </row>
    <row r="6">
      <c r="A6" s="16" t="inlineStr">
        <is>
          <t>Yes</t>
        </is>
      </c>
      <c r="B6" s="16" t="inlineStr">
        <is>
          <t>Spring 2027</t>
        </is>
      </c>
      <c r="C6" s="16" t="inlineStr">
        <is>
          <t>North Campus</t>
        </is>
      </c>
      <c r="D6" s="16" t="inlineStr">
        <is>
          <t>Hybrid</t>
        </is>
      </c>
      <c r="E6" s="16" t="inlineStr">
        <is>
          <t>Computer Science</t>
        </is>
      </c>
      <c r="F6" s="16" t="inlineStr">
        <is>
          <t>CSC-115</t>
        </is>
      </c>
      <c r="G6" s="17" t="inlineStr">
        <is>
          <t>Programming Foundations</t>
        </is>
      </c>
      <c r="H6" s="16" t="n">
        <v>76</v>
      </c>
      <c r="I6" s="16" t="n">
        <v>84</v>
      </c>
      <c r="J6" s="16" t="n">
        <v>91</v>
      </c>
      <c r="K6" s="16" t="n">
        <v>118</v>
      </c>
      <c r="L6" s="16" t="n">
        <v>28</v>
      </c>
      <c r="M6" s="16" t="n">
        <v>14</v>
      </c>
      <c r="N6" s="18">
        <f>IF(E6="","",IFERROR(INDEX(tblDepartmentAssumptions[Default Growth Rate],MATCH(E6,tblDepartmentAssumptions[Department],0)),Assumptions!$B$6))</f>
        <v/>
      </c>
      <c r="O6" s="16" t="n">
        <v>0.12</v>
      </c>
      <c r="P6" s="18">
        <f>IF(E6="","",IF(O6&lt;&gt;"",O6,N6))</f>
        <v/>
      </c>
      <c r="Q6" s="18">
        <f>IF(COUNT(H6:J6)=0,"",IFERROR(ROUND(SUMPRODUCT(H6:J6,Assumptions!$B$10:$B$12)/SUMPRODUCT(--(H6:J6&lt;&gt;""),Assumptions!$B$10:$B$12),0),""))</f>
        <v/>
      </c>
      <c r="R6" s="18">
        <f>IF(K6="","",ROUND(K6*Assumptions!$B$8,0))</f>
        <v/>
      </c>
      <c r="S6" s="18">
        <f>IF(AND(Q6="",R6=""),"",IFERROR(ROUND(MAX(IF(Q6="",0,Q6*(1+P6)),IF(R6="",0,R6)),0),""))</f>
        <v/>
      </c>
      <c r="T6" s="18">
        <f>IF(OR(S6="",L6="",L6&lt;=0),"",IFERROR(ROUNDUP(S6/L6,0),""))</f>
        <v/>
      </c>
      <c r="U6" s="16" t="n">
        <v>3</v>
      </c>
      <c r="V6" s="18">
        <f>IF(OR(U6="",L6="",L6&lt;=0),"",U6*L6)</f>
        <v/>
      </c>
      <c r="W6" s="18">
        <f>IF(OR(V6="",S6=""),"",V6-S6)</f>
        <v/>
      </c>
      <c r="X6" s="18">
        <f>IF(COUNTA(A6:M6,O6,U6,Y6)=0,"",IF(A6&lt;&gt;"Yes","Excluded",IF(OR(F6="",B6="",C6="",E6=""),"Setup Incomplete",IF(AND(COUNT(H6:J6)=0,K6=""),"Insufficient Data",IF(OR(L6="",L6&lt;=0),"Capacity Missing",IF(U6="","Plan Missing",IF(W6&lt;0,"Seat Shortage",IF(AND(S6&lt;M6,U6&gt;0),"Below Minimum",IF(W6&gt;=L6,"Excess Capacity","Aligned")))))))))</f>
        <v/>
      </c>
      <c r="Y6" s="17" t="inlineStr">
        <is>
          <t>Lab availability may limit section times.</t>
        </is>
      </c>
    </row>
    <row r="7">
      <c r="A7" s="16" t="inlineStr">
        <is>
          <t>Yes</t>
        </is>
      </c>
      <c r="B7" s="16" t="inlineStr">
        <is>
          <t>Spring 2027</t>
        </is>
      </c>
      <c r="C7" s="16" t="inlineStr">
        <is>
          <t>West Campus</t>
        </is>
      </c>
      <c r="D7" s="16" t="inlineStr">
        <is>
          <t>In Person</t>
        </is>
      </c>
      <c r="E7" s="16" t="inlineStr">
        <is>
          <t>Mathematics</t>
        </is>
      </c>
      <c r="F7" s="16" t="inlineStr">
        <is>
          <t>MAT-121</t>
        </is>
      </c>
      <c r="G7" s="17" t="inlineStr">
        <is>
          <t>College Algebra</t>
        </is>
      </c>
      <c r="H7" s="16" t="n">
        <v>102</v>
      </c>
      <c r="I7" s="16" t="n">
        <v>96</v>
      </c>
      <c r="J7" s="16" t="n">
        <v>110</v>
      </c>
      <c r="K7" s="16" t="n">
        <v>125</v>
      </c>
      <c r="L7" s="16" t="n">
        <v>32</v>
      </c>
      <c r="M7" s="16" t="n">
        <v>16</v>
      </c>
      <c r="N7" s="18">
        <f>IF(E7="","",IFERROR(INDEX(tblDepartmentAssumptions[Default Growth Rate],MATCH(E7,tblDepartmentAssumptions[Department],0)),Assumptions!$B$6))</f>
        <v/>
      </c>
      <c r="O7" s="16" t="n"/>
      <c r="P7" s="18">
        <f>IF(E7="","",IF(O7&lt;&gt;"",O7,N7))</f>
        <v/>
      </c>
      <c r="Q7" s="18">
        <f>IF(COUNT(H7:J7)=0,"",IFERROR(ROUND(SUMPRODUCT(H7:J7,Assumptions!$B$10:$B$12)/SUMPRODUCT(--(H7:J7&lt;&gt;""),Assumptions!$B$10:$B$12),0),""))</f>
        <v/>
      </c>
      <c r="R7" s="18">
        <f>IF(K7="","",ROUND(K7*Assumptions!$B$8,0))</f>
        <v/>
      </c>
      <c r="S7" s="18">
        <f>IF(AND(Q7="",R7=""),"",IFERROR(ROUND(MAX(IF(Q7="",0,Q7*(1+P7)),IF(R7="",0,R7)),0),""))</f>
        <v/>
      </c>
      <c r="T7" s="18">
        <f>IF(OR(S7="",L7="",L7&lt;=0),"",IFERROR(ROUNDUP(S7/L7,0),""))</f>
        <v/>
      </c>
      <c r="U7" s="16" t="n">
        <v>3</v>
      </c>
      <c r="V7" s="18">
        <f>IF(OR(U7="",L7="",L7&lt;=0),"",U7*L7)</f>
        <v/>
      </c>
      <c r="W7" s="18">
        <f>IF(OR(V7="",S7=""),"",V7-S7)</f>
        <v/>
      </c>
      <c r="X7" s="18">
        <f>IF(COUNTA(A7:M7,O7,U7,Y7)=0,"",IF(A7&lt;&gt;"Yes","Excluded",IF(OR(F7="",B7="",C7="",E7=""),"Setup Incomplete",IF(AND(COUNT(H7:J7)=0,K7=""),"Insufficient Data",IF(OR(L7="",L7&lt;=0),"Capacity Missing",IF(U7="","Plan Missing",IF(W7&lt;0,"Seat Shortage",IF(AND(S7&lt;M7,U7&gt;0),"Below Minimum",IF(W7&gt;=L7,"Excess Capacity","Aligned")))))))))</f>
        <v/>
      </c>
      <c r="Y7" s="17" t="inlineStr">
        <is>
          <t>Evening demand has increased.</t>
        </is>
      </c>
    </row>
    <row r="8">
      <c r="A8" s="16" t="inlineStr">
        <is>
          <t>Yes</t>
        </is>
      </c>
      <c r="B8" s="16" t="inlineStr">
        <is>
          <t>Spring 2027</t>
        </is>
      </c>
      <c r="C8" s="16" t="inlineStr">
        <is>
          <t>Online Campus</t>
        </is>
      </c>
      <c r="D8" s="16" t="inlineStr">
        <is>
          <t>Online</t>
        </is>
      </c>
      <c r="E8" s="16" t="inlineStr">
        <is>
          <t>Humanities</t>
        </is>
      </c>
      <c r="F8" s="16" t="inlineStr">
        <is>
          <t>ENG-205</t>
        </is>
      </c>
      <c r="G8" s="17" t="inlineStr">
        <is>
          <t>Professional Writing</t>
        </is>
      </c>
      <c r="H8" s="16" t="n">
        <v>68</v>
      </c>
      <c r="I8" s="16" t="n">
        <v>73</v>
      </c>
      <c r="J8" s="16" t="n">
        <v>70</v>
      </c>
      <c r="K8" s="16" t="n">
        <v>86</v>
      </c>
      <c r="L8" s="16" t="n">
        <v>25</v>
      </c>
      <c r="M8" s="16" t="n">
        <v>12</v>
      </c>
      <c r="N8" s="18">
        <f>IF(E8="","",IFERROR(INDEX(tblDepartmentAssumptions[Default Growth Rate],MATCH(E8,tblDepartmentAssumptions[Department],0)),Assumptions!$B$6))</f>
        <v/>
      </c>
      <c r="O8" s="16" t="n"/>
      <c r="P8" s="18">
        <f>IF(E8="","",IF(O8&lt;&gt;"",O8,N8))</f>
        <v/>
      </c>
      <c r="Q8" s="18">
        <f>IF(COUNT(H8:J8)=0,"",IFERROR(ROUND(SUMPRODUCT(H8:J8,Assumptions!$B$10:$B$12)/SUMPRODUCT(--(H8:J8&lt;&gt;""),Assumptions!$B$10:$B$12),0),""))</f>
        <v/>
      </c>
      <c r="R8" s="18">
        <f>IF(K8="","",ROUND(K8*Assumptions!$B$8,0))</f>
        <v/>
      </c>
      <c r="S8" s="18">
        <f>IF(AND(Q8="",R8=""),"",IFERROR(ROUND(MAX(IF(Q8="",0,Q8*(1+P8)),IF(R8="",0,R8)),0),""))</f>
        <v/>
      </c>
      <c r="T8" s="18">
        <f>IF(OR(S8="",L8="",L8&lt;=0),"",IFERROR(ROUNDUP(S8/L8,0),""))</f>
        <v/>
      </c>
      <c r="U8" s="16" t="n">
        <v>3</v>
      </c>
      <c r="V8" s="18">
        <f>IF(OR(U8="",L8="",L8&lt;=0),"",U8*L8)</f>
        <v/>
      </c>
      <c r="W8" s="18">
        <f>IF(OR(V8="",S8=""),"",V8-S8)</f>
        <v/>
      </c>
      <c r="X8" s="18">
        <f>IF(COUNTA(A8:M8,O8,U8,Y8)=0,"",IF(A8&lt;&gt;"Yes","Excluded",IF(OR(F8="",B8="",C8="",E8=""),"Setup Incomplete",IF(AND(COUNT(H8:J8)=0,K8=""),"Insufficient Data",IF(OR(L8="",L8&lt;=0),"Capacity Missing",IF(U8="","Plan Missing",IF(W8&lt;0,"Seat Shortage",IF(AND(S8&lt;M8,U8&gt;0),"Below Minimum",IF(W8&gt;=L8,"Excess Capacity","Aligned")))))))))</f>
        <v/>
      </c>
      <c r="Y8" s="17" t="inlineStr">
        <is>
          <t>Online sections can share the same start date.</t>
        </is>
      </c>
    </row>
    <row r="9">
      <c r="A9" s="16" t="inlineStr">
        <is>
          <t>Yes</t>
        </is>
      </c>
      <c r="B9" s="16" t="inlineStr">
        <is>
          <t>Spring 2027</t>
        </is>
      </c>
      <c r="C9" s="16" t="inlineStr">
        <is>
          <t>Central Campus</t>
        </is>
      </c>
      <c r="D9" s="16" t="inlineStr">
        <is>
          <t>In Person</t>
        </is>
      </c>
      <c r="E9" s="16" t="inlineStr">
        <is>
          <t>Health Sciences</t>
        </is>
      </c>
      <c r="F9" s="16" t="inlineStr">
        <is>
          <t>HSC-140</t>
        </is>
      </c>
      <c r="G9" s="17" t="inlineStr">
        <is>
          <t>Medical Terminology</t>
        </is>
      </c>
      <c r="H9" s="16" t="n">
        <v>45</v>
      </c>
      <c r="I9" s="16" t="n">
        <v>49</v>
      </c>
      <c r="J9" s="16" t="n">
        <v>57</v>
      </c>
      <c r="K9" s="16" t="n">
        <v>64</v>
      </c>
      <c r="L9" s="16" t="n">
        <v>24</v>
      </c>
      <c r="M9" s="16" t="n">
        <v>12</v>
      </c>
      <c r="N9" s="18">
        <f>IF(E9="","",IFERROR(INDEX(tblDepartmentAssumptions[Default Growth Rate],MATCH(E9,tblDepartmentAssumptions[Department],0)),Assumptions!$B$6))</f>
        <v/>
      </c>
      <c r="O9" s="16" t="n">
        <v>0.08</v>
      </c>
      <c r="P9" s="18">
        <f>IF(E9="","",IF(O9&lt;&gt;"",O9,N9))</f>
        <v/>
      </c>
      <c r="Q9" s="18">
        <f>IF(COUNT(H9:J9)=0,"",IFERROR(ROUND(SUMPRODUCT(H9:J9,Assumptions!$B$10:$B$12)/SUMPRODUCT(--(H9:J9&lt;&gt;""),Assumptions!$B$10:$B$12),0),""))</f>
        <v/>
      </c>
      <c r="R9" s="18">
        <f>IF(K9="","",ROUND(K9*Assumptions!$B$8,0))</f>
        <v/>
      </c>
      <c r="S9" s="18">
        <f>IF(AND(Q9="",R9=""),"",IFERROR(ROUND(MAX(IF(Q9="",0,Q9*(1+P9)),IF(R9="",0,R9)),0),""))</f>
        <v/>
      </c>
      <c r="T9" s="18">
        <f>IF(OR(S9="",L9="",L9&lt;=0),"",IFERROR(ROUNDUP(S9/L9,0),""))</f>
        <v/>
      </c>
      <c r="U9" s="16" t="n">
        <v>2</v>
      </c>
      <c r="V9" s="18">
        <f>IF(OR(U9="",L9="",L9&lt;=0),"",U9*L9)</f>
        <v/>
      </c>
      <c r="W9" s="18">
        <f>IF(OR(V9="",S9=""),"",V9-S9)</f>
        <v/>
      </c>
      <c r="X9" s="18">
        <f>IF(COUNTA(A9:M9,O9,U9,Y9)=0,"",IF(A9&lt;&gt;"Yes","Excluded",IF(OR(F9="",B9="",C9="",E9=""),"Setup Incomplete",IF(AND(COUNT(H9:J9)=0,K9=""),"Insufficient Data",IF(OR(L9="",L9&lt;=0),"Capacity Missing",IF(U9="","Plan Missing",IF(W9&lt;0,"Seat Shortage",IF(AND(S9&lt;M9,U9&gt;0),"Below Minimum",IF(W9&gt;=L9,"Excess Capacity","Aligned")))))))))</f>
        <v/>
      </c>
      <c r="Y9" s="17" t="inlineStr">
        <is>
          <t>Confirm instructor assignment.</t>
        </is>
      </c>
    </row>
    <row r="10">
      <c r="A10" s="16" t="inlineStr">
        <is>
          <t>Yes</t>
        </is>
      </c>
      <c r="B10" s="16" t="inlineStr">
        <is>
          <t>Spring 2027</t>
        </is>
      </c>
      <c r="C10" s="16" t="inlineStr">
        <is>
          <t>West Campus</t>
        </is>
      </c>
      <c r="D10" s="16" t="inlineStr">
        <is>
          <t>Hybrid</t>
        </is>
      </c>
      <c r="E10" s="16" t="inlineStr">
        <is>
          <t>Science</t>
        </is>
      </c>
      <c r="F10" s="16" t="inlineStr">
        <is>
          <t>BIO-110</t>
        </is>
      </c>
      <c r="G10" s="17" t="inlineStr">
        <is>
          <t>Foundations of Biology</t>
        </is>
      </c>
      <c r="H10" s="16" t="n">
        <v>62</v>
      </c>
      <c r="I10" s="16" t="n">
        <v>66</v>
      </c>
      <c r="J10" s="16" t="n">
        <v>71</v>
      </c>
      <c r="K10" s="16" t="n">
        <v>79</v>
      </c>
      <c r="L10" s="16" t="n">
        <v>24</v>
      </c>
      <c r="M10" s="16" t="n">
        <v>12</v>
      </c>
      <c r="N10" s="18">
        <f>IF(E10="","",IFERROR(INDEX(tblDepartmentAssumptions[Default Growth Rate],MATCH(E10,tblDepartmentAssumptions[Department],0)),Assumptions!$B$6))</f>
        <v/>
      </c>
      <c r="O10" s="16" t="n"/>
      <c r="P10" s="18">
        <f>IF(E10="","",IF(O10&lt;&gt;"",O10,N10))</f>
        <v/>
      </c>
      <c r="Q10" s="18">
        <f>IF(COUNT(H10:J10)=0,"",IFERROR(ROUND(SUMPRODUCT(H10:J10,Assumptions!$B$10:$B$12)/SUMPRODUCT(--(H10:J10&lt;&gt;""),Assumptions!$B$10:$B$12),0),""))</f>
        <v/>
      </c>
      <c r="R10" s="18">
        <f>IF(K10="","",ROUND(K10*Assumptions!$B$8,0))</f>
        <v/>
      </c>
      <c r="S10" s="18">
        <f>IF(AND(Q10="",R10=""),"",IFERROR(ROUND(MAX(IF(Q10="",0,Q10*(1+P10)),IF(R10="",0,R10)),0),""))</f>
        <v/>
      </c>
      <c r="T10" s="18">
        <f>IF(OR(S10="",L10="",L10&lt;=0),"",IFERROR(ROUNDUP(S10/L10,0),""))</f>
        <v/>
      </c>
      <c r="U10" s="16" t="n">
        <v>3</v>
      </c>
      <c r="V10" s="18">
        <f>IF(OR(U10="",L10="",L10&lt;=0),"",U10*L10)</f>
        <v/>
      </c>
      <c r="W10" s="18">
        <f>IF(OR(V10="",S10=""),"",V10-S10)</f>
        <v/>
      </c>
      <c r="X10" s="18">
        <f>IF(COUNTA(A10:M10,O10,U10,Y10)=0,"",IF(A10&lt;&gt;"Yes","Excluded",IF(OR(F10="",B10="",C10="",E10=""),"Setup Incomplete",IF(AND(COUNT(H10:J10)=0,K10=""),"Insufficient Data",IF(OR(L10="",L10&lt;=0),"Capacity Missing",IF(U10="","Plan Missing",IF(W10&lt;0,"Seat Shortage",IF(AND(S10&lt;M10,U10&gt;0),"Below Minimum",IF(W10&gt;=L10,"Excess Capacity","Aligned")))))))))</f>
        <v/>
      </c>
      <c r="Y10" s="17" t="inlineStr">
        <is>
          <t>Lab room capacity is fixed at 24.</t>
        </is>
      </c>
    </row>
    <row r="11">
      <c r="A11" s="16" t="inlineStr">
        <is>
          <t>Yes</t>
        </is>
      </c>
      <c r="B11" s="16" t="inlineStr">
        <is>
          <t>Spring 2027</t>
        </is>
      </c>
      <c r="C11" s="16" t="inlineStr">
        <is>
          <t>Central Campus</t>
        </is>
      </c>
      <c r="D11" s="16" t="inlineStr">
        <is>
          <t>In Person</t>
        </is>
      </c>
      <c r="E11" s="16" t="inlineStr">
        <is>
          <t>Social Sciences</t>
        </is>
      </c>
      <c r="F11" s="16" t="inlineStr">
        <is>
          <t>PSY-101</t>
        </is>
      </c>
      <c r="G11" s="17" t="inlineStr">
        <is>
          <t>Introduction to Psychology</t>
        </is>
      </c>
      <c r="H11" s="16" t="n">
        <v>88</v>
      </c>
      <c r="I11" s="16" t="n">
        <v>93</v>
      </c>
      <c r="J11" s="16" t="n">
        <v>97</v>
      </c>
      <c r="K11" s="16" t="n">
        <v>103</v>
      </c>
      <c r="L11" s="16" t="n">
        <v>35</v>
      </c>
      <c r="M11" s="16" t="n">
        <v>18</v>
      </c>
      <c r="N11" s="18">
        <f>IF(E11="","",IFERROR(INDEX(tblDepartmentAssumptions[Default Growth Rate],MATCH(E11,tblDepartmentAssumptions[Department],0)),Assumptions!$B$6))</f>
        <v/>
      </c>
      <c r="O11" s="16" t="n"/>
      <c r="P11" s="18">
        <f>IF(E11="","",IF(O11&lt;&gt;"",O11,N11))</f>
        <v/>
      </c>
      <c r="Q11" s="18">
        <f>IF(COUNT(H11:J11)=0,"",IFERROR(ROUND(SUMPRODUCT(H11:J11,Assumptions!$B$10:$B$12)/SUMPRODUCT(--(H11:J11&lt;&gt;""),Assumptions!$B$10:$B$12),0),""))</f>
        <v/>
      </c>
      <c r="R11" s="18">
        <f>IF(K11="","",ROUND(K11*Assumptions!$B$8,0))</f>
        <v/>
      </c>
      <c r="S11" s="18">
        <f>IF(AND(Q11="",R11=""),"",IFERROR(ROUND(MAX(IF(Q11="",0,Q11*(1+P11)),IF(R11="",0,R11)),0),""))</f>
        <v/>
      </c>
      <c r="T11" s="18">
        <f>IF(OR(S11="",L11="",L11&lt;=0),"",IFERROR(ROUNDUP(S11/L11,0),""))</f>
        <v/>
      </c>
      <c r="U11" s="16" t="n">
        <v>3</v>
      </c>
      <c r="V11" s="18">
        <f>IF(OR(U11="",L11="",L11&lt;=0),"",U11*L11)</f>
        <v/>
      </c>
      <c r="W11" s="18">
        <f>IF(OR(V11="",S11=""),"",V11-S11)</f>
        <v/>
      </c>
      <c r="X11" s="18">
        <f>IF(COUNTA(A11:M11,O11,U11,Y11)=0,"",IF(A11&lt;&gt;"Yes","Excluded",IF(OR(F11="",B11="",C11="",E11=""),"Setup Incomplete",IF(AND(COUNT(H11:J11)=0,K11=""),"Insufficient Data",IF(OR(L11="",L11&lt;=0),"Capacity Missing",IF(U11="","Plan Missing",IF(W11&lt;0,"Seat Shortage",IF(AND(S11&lt;M11,U11&gt;0),"Below Minimum",IF(W11&gt;=L11,"Excess Capacity","Aligned")))))))))</f>
        <v/>
      </c>
      <c r="Y11" s="17" t="inlineStr">
        <is>
          <t>Current plan appears sufficient.</t>
        </is>
      </c>
    </row>
    <row r="12">
      <c r="A12" s="16" t="inlineStr">
        <is>
          <t>Yes</t>
        </is>
      </c>
      <c r="B12" s="16" t="inlineStr">
        <is>
          <t>Spring 2027</t>
        </is>
      </c>
      <c r="C12" s="16" t="inlineStr">
        <is>
          <t>North Campus</t>
        </is>
      </c>
      <c r="D12" s="16" t="inlineStr">
        <is>
          <t>Online</t>
        </is>
      </c>
      <c r="E12" s="16" t="inlineStr">
        <is>
          <t>Continuing Education</t>
        </is>
      </c>
      <c r="F12" s="16" t="inlineStr">
        <is>
          <t>CED-330</t>
        </is>
      </c>
      <c r="G12" s="17" t="inlineStr">
        <is>
          <t>Project Coordination Basics</t>
        </is>
      </c>
      <c r="H12" s="16" t="n"/>
      <c r="I12" s="16" t="n"/>
      <c r="J12" s="16" t="n">
        <v>22</v>
      </c>
      <c r="K12" s="16" t="n">
        <v>36</v>
      </c>
      <c r="L12" s="16" t="n">
        <v>20</v>
      </c>
      <c r="M12" s="16" t="n">
        <v>10</v>
      </c>
      <c r="N12" s="18">
        <f>IF(E12="","",IFERROR(INDEX(tblDepartmentAssumptions[Default Growth Rate],MATCH(E12,tblDepartmentAssumptions[Department],0)),Assumptions!$B$6))</f>
        <v/>
      </c>
      <c r="O12" s="16" t="n">
        <v>0.15</v>
      </c>
      <c r="P12" s="18">
        <f>IF(E12="","",IF(O12&lt;&gt;"",O12,N12))</f>
        <v/>
      </c>
      <c r="Q12" s="18">
        <f>IF(COUNT(H12:J12)=0,"",IFERROR(ROUND(SUMPRODUCT(H12:J12,Assumptions!$B$10:$B$12)/SUMPRODUCT(--(H12:J12&lt;&gt;""),Assumptions!$B$10:$B$12),0),""))</f>
        <v/>
      </c>
      <c r="R12" s="18">
        <f>IF(K12="","",ROUND(K12*Assumptions!$B$8,0))</f>
        <v/>
      </c>
      <c r="S12" s="18">
        <f>IF(AND(Q12="",R12=""),"",IFERROR(ROUND(MAX(IF(Q12="",0,Q12*(1+P12)),IF(R12="",0,R12)),0),""))</f>
        <v/>
      </c>
      <c r="T12" s="18">
        <f>IF(OR(S12="",L12="",L12&lt;=0),"",IFERROR(ROUNDUP(S12/L12,0),""))</f>
        <v/>
      </c>
      <c r="U12" s="16" t="n">
        <v>1</v>
      </c>
      <c r="V12" s="18">
        <f>IF(OR(U12="",L12="",L12&lt;=0),"",U12*L12)</f>
        <v/>
      </c>
      <c r="W12" s="18">
        <f>IF(OR(V12="",S12=""),"",V12-S12)</f>
        <v/>
      </c>
      <c r="X12" s="18">
        <f>IF(COUNTA(A12:M12,O12,U12,Y12)=0,"",IF(A12&lt;&gt;"Yes","Excluded",IF(OR(F12="",B12="",C12="",E12=""),"Setup Incomplete",IF(AND(COUNT(H12:J12)=0,K12=""),"Insufficient Data",IF(OR(L12="",L12&lt;=0),"Capacity Missing",IF(U12="","Plan Missing",IF(W12&lt;0,"Seat Shortage",IF(AND(S12&lt;M12,U12&gt;0),"Below Minimum",IF(W12&gt;=L12,"Excess Capacity","Aligned")))))))))</f>
        <v/>
      </c>
      <c r="Y12" s="17" t="inlineStr">
        <is>
          <t>Newer offering with limited history.</t>
        </is>
      </c>
    </row>
    <row r="13">
      <c r="A13" s="16" t="inlineStr">
        <is>
          <t>Yes</t>
        </is>
      </c>
      <c r="B13" s="16" t="inlineStr">
        <is>
          <t>Spring 2027</t>
        </is>
      </c>
      <c r="C13" s="16" t="inlineStr">
        <is>
          <t>West Campus</t>
        </is>
      </c>
      <c r="D13" s="16" t="inlineStr">
        <is>
          <t>In Person</t>
        </is>
      </c>
      <c r="E13" s="16" t="inlineStr">
        <is>
          <t>Business</t>
        </is>
      </c>
      <c r="F13" s="16" t="inlineStr">
        <is>
          <t>ACC-120</t>
        </is>
      </c>
      <c r="G13" s="17" t="inlineStr">
        <is>
          <t>Financial Accounting Basics</t>
        </is>
      </c>
      <c r="H13" s="16" t="n">
        <v>41</v>
      </c>
      <c r="I13" s="16" t="n">
        <v>46</v>
      </c>
      <c r="J13" s="16" t="n">
        <v>50</v>
      </c>
      <c r="K13" s="16" t="n"/>
      <c r="L13" s="16" t="n">
        <v>25</v>
      </c>
      <c r="M13" s="16" t="n">
        <v>13</v>
      </c>
      <c r="N13" s="18">
        <f>IF(E13="","",IFERROR(INDEX(tblDepartmentAssumptions[Default Growth Rate],MATCH(E13,tblDepartmentAssumptions[Department],0)),Assumptions!$B$6))</f>
        <v/>
      </c>
      <c r="O13" s="16" t="n"/>
      <c r="P13" s="18">
        <f>IF(E13="","",IF(O13&lt;&gt;"",O13,N13))</f>
        <v/>
      </c>
      <c r="Q13" s="18">
        <f>IF(COUNT(H13:J13)=0,"",IFERROR(ROUND(SUMPRODUCT(H13:J13,Assumptions!$B$10:$B$12)/SUMPRODUCT(--(H13:J13&lt;&gt;""),Assumptions!$B$10:$B$12),0),""))</f>
        <v/>
      </c>
      <c r="R13" s="18">
        <f>IF(K13="","",ROUND(K13*Assumptions!$B$8,0))</f>
        <v/>
      </c>
      <c r="S13" s="18">
        <f>IF(AND(Q13="",R13=""),"",IFERROR(ROUND(MAX(IF(Q13="",0,Q13*(1+P13)),IF(R13="",0,R13)),0),""))</f>
        <v/>
      </c>
      <c r="T13" s="18">
        <f>IF(OR(S13="",L13="",L13&lt;=0),"",IFERROR(ROUNDUP(S13/L13,0),""))</f>
        <v/>
      </c>
      <c r="U13" s="16" t="n"/>
      <c r="V13" s="18">
        <f>IF(OR(U13="",L13="",L13&lt;=0),"",U13*L13)</f>
        <v/>
      </c>
      <c r="W13" s="18">
        <f>IF(OR(V13="",S13=""),"",V13-S13)</f>
        <v/>
      </c>
      <c r="X13" s="18">
        <f>IF(COUNTA(A13:M13,O13,U13,Y13)=0,"",IF(A13&lt;&gt;"Yes","Excluded",IF(OR(F13="",B13="",C13="",E13=""),"Setup Incomplete",IF(AND(COUNT(H13:J13)=0,K13=""),"Insufficient Data",IF(OR(L13="",L13&lt;=0),"Capacity Missing",IF(U13="","Plan Missing",IF(W13&lt;0,"Seat Shortage",IF(AND(S13&lt;M13,U13&gt;0),"Below Minimum",IF(W13&gt;=L13,"Excess Capacity","Aligned")))))))))</f>
        <v/>
      </c>
      <c r="Y13" s="17" t="inlineStr">
        <is>
          <t>Planning decision is pending.</t>
        </is>
      </c>
    </row>
    <row r="14">
      <c r="A14" s="16" t="inlineStr">
        <is>
          <t>Yes</t>
        </is>
      </c>
      <c r="B14" s="16" t="inlineStr">
        <is>
          <t>Spring 2027</t>
        </is>
      </c>
      <c r="C14" s="16" t="inlineStr">
        <is>
          <t>Central Campus</t>
        </is>
      </c>
      <c r="D14" s="16" t="inlineStr">
        <is>
          <t>HyFlex</t>
        </is>
      </c>
      <c r="E14" s="16" t="inlineStr">
        <is>
          <t>Computer Science</t>
        </is>
      </c>
      <c r="F14" s="16" t="inlineStr">
        <is>
          <t>DAT-150</t>
        </is>
      </c>
      <c r="G14" s="17" t="inlineStr">
        <is>
          <t>Data Literacy Essentials</t>
        </is>
      </c>
      <c r="H14" s="16" t="n"/>
      <c r="I14" s="16" t="n"/>
      <c r="J14" s="16" t="n"/>
      <c r="K14" s="16" t="n">
        <v>48</v>
      </c>
      <c r="L14" s="16" t="n">
        <v>24</v>
      </c>
      <c r="M14" s="16" t="n">
        <v>12</v>
      </c>
      <c r="N14" s="18">
        <f>IF(E14="","",IFERROR(INDEX(tblDepartmentAssumptions[Default Growth Rate],MATCH(E14,tblDepartmentAssumptions[Department],0)),Assumptions!$B$6))</f>
        <v/>
      </c>
      <c r="O14" s="16" t="n"/>
      <c r="P14" s="18">
        <f>IF(E14="","",IF(O14&lt;&gt;"",O14,N14))</f>
        <v/>
      </c>
      <c r="Q14" s="18">
        <f>IF(COUNT(H14:J14)=0,"",IFERROR(ROUND(SUMPRODUCT(H14:J14,Assumptions!$B$10:$B$12)/SUMPRODUCT(--(H14:J14&lt;&gt;""),Assumptions!$B$10:$B$12),0),""))</f>
        <v/>
      </c>
      <c r="R14" s="18">
        <f>IF(K14="","",ROUND(K14*Assumptions!$B$8,0))</f>
        <v/>
      </c>
      <c r="S14" s="18">
        <f>IF(AND(Q14="",R14=""),"",IFERROR(ROUND(MAX(IF(Q14="",0,Q14*(1+P14)),IF(R14="",0,R14)),0),""))</f>
        <v/>
      </c>
      <c r="T14" s="18">
        <f>IF(OR(S14="",L14="",L14&lt;=0),"",IFERROR(ROUNDUP(S14/L14,0),""))</f>
        <v/>
      </c>
      <c r="U14" s="16" t="n">
        <v>2</v>
      </c>
      <c r="V14" s="18">
        <f>IF(OR(U14="",L14="",L14&lt;=0),"",U14*L14)</f>
        <v/>
      </c>
      <c r="W14" s="18">
        <f>IF(OR(V14="",S14=""),"",V14-S14)</f>
        <v/>
      </c>
      <c r="X14" s="18">
        <f>IF(COUNTA(A14:M14,O14,U14,Y14)=0,"",IF(A14&lt;&gt;"Yes","Excluded",IF(OR(F14="",B14="",C14="",E14=""),"Setup Incomplete",IF(AND(COUNT(H14:J14)=0,K14=""),"Insufficient Data",IF(OR(L14="",L14&lt;=0),"Capacity Missing",IF(U14="","Plan Missing",IF(W14&lt;0,"Seat Shortage",IF(AND(S14&lt;M14,U14&gt;0),"Below Minimum",IF(W14&gt;=L14,"Excess Capacity","Aligned")))))))))</f>
        <v/>
      </c>
      <c r="Y14" s="17" t="inlineStr">
        <is>
          <t>Forecast relies on expressed interest.</t>
        </is>
      </c>
    </row>
    <row r="15">
      <c r="A15" s="16" t="n"/>
      <c r="B15" s="16" t="n"/>
      <c r="C15" s="16" t="n"/>
      <c r="D15" s="16" t="n"/>
      <c r="E15" s="16" t="n"/>
      <c r="F15" s="16" t="n"/>
      <c r="G15" s="17" t="n"/>
      <c r="H15" s="16" t="n"/>
      <c r="I15" s="16" t="n"/>
      <c r="J15" s="16" t="n"/>
      <c r="K15" s="16" t="n"/>
      <c r="L15" s="16" t="n"/>
      <c r="M15" s="16" t="n"/>
      <c r="N15" s="18">
        <f>IF(E15="","",IFERROR(INDEX(tblDepartmentAssumptions[Default Growth Rate],MATCH(E15,tblDepartmentAssumptions[Department],0)),Assumptions!$B$6))</f>
        <v/>
      </c>
      <c r="O15" s="16" t="n"/>
      <c r="P15" s="18">
        <f>IF(E15="","",IF(O15&lt;&gt;"",O15,N15))</f>
        <v/>
      </c>
      <c r="Q15" s="18">
        <f>IF(COUNT(H15:J15)=0,"",IFERROR(ROUND(SUMPRODUCT(H15:J15,Assumptions!$B$10:$B$12)/SUMPRODUCT(--(H15:J15&lt;&gt;""),Assumptions!$B$10:$B$12),0),""))</f>
        <v/>
      </c>
      <c r="R15" s="18">
        <f>IF(K15="","",ROUND(K15*Assumptions!$B$8,0))</f>
        <v/>
      </c>
      <c r="S15" s="18">
        <f>IF(AND(Q15="",R15=""),"",IFERROR(ROUND(MAX(IF(Q15="",0,Q15*(1+P15)),IF(R15="",0,R15)),0),""))</f>
        <v/>
      </c>
      <c r="T15" s="18">
        <f>IF(OR(S15="",L15="",L15&lt;=0),"",IFERROR(ROUNDUP(S15/L15,0),""))</f>
        <v/>
      </c>
      <c r="U15" s="16" t="n"/>
      <c r="V15" s="18">
        <f>IF(OR(U15="",L15="",L15&lt;=0),"",U15*L15)</f>
        <v/>
      </c>
      <c r="W15" s="18">
        <f>IF(OR(V15="",S15=""),"",V15-S15)</f>
        <v/>
      </c>
      <c r="X15" s="18">
        <f>IF(COUNTA(A15:M15,O15,U15,Y15)=0,"",IF(A15&lt;&gt;"Yes","Excluded",IF(OR(F15="",B15="",C15="",E15=""),"Setup Incomplete",IF(AND(COUNT(H15:J15)=0,K15=""),"Insufficient Data",IF(OR(L15="",L15&lt;=0),"Capacity Missing",IF(U15="","Plan Missing",IF(W15&lt;0,"Seat Shortage",IF(AND(S15&lt;M15,U15&gt;0),"Below Minimum",IF(W15&gt;=L15,"Excess Capacity","Aligned")))))))))</f>
        <v/>
      </c>
      <c r="Y15" s="17" t="n"/>
    </row>
    <row r="16">
      <c r="A16" s="16" t="n"/>
      <c r="B16" s="16" t="n"/>
      <c r="C16" s="16" t="n"/>
      <c r="D16" s="16" t="n"/>
      <c r="E16" s="16" t="n"/>
      <c r="F16" s="16" t="n"/>
      <c r="G16" s="17" t="n"/>
      <c r="H16" s="16" t="n"/>
      <c r="I16" s="16" t="n"/>
      <c r="J16" s="16" t="n"/>
      <c r="K16" s="16" t="n"/>
      <c r="L16" s="16" t="n"/>
      <c r="M16" s="16" t="n"/>
      <c r="N16" s="18">
        <f>IF(E16="","",IFERROR(INDEX(tblDepartmentAssumptions[Default Growth Rate],MATCH(E16,tblDepartmentAssumptions[Department],0)),Assumptions!$B$6))</f>
        <v/>
      </c>
      <c r="O16" s="16" t="n"/>
      <c r="P16" s="18">
        <f>IF(E16="","",IF(O16&lt;&gt;"",O16,N16))</f>
        <v/>
      </c>
      <c r="Q16" s="18">
        <f>IF(COUNT(H16:J16)=0,"",IFERROR(ROUND(SUMPRODUCT(H16:J16,Assumptions!$B$10:$B$12)/SUMPRODUCT(--(H16:J16&lt;&gt;""),Assumptions!$B$10:$B$12),0),""))</f>
        <v/>
      </c>
      <c r="R16" s="18">
        <f>IF(K16="","",ROUND(K16*Assumptions!$B$8,0))</f>
        <v/>
      </c>
      <c r="S16" s="18">
        <f>IF(AND(Q16="",R16=""),"",IFERROR(ROUND(MAX(IF(Q16="",0,Q16*(1+P16)),IF(R16="",0,R16)),0),""))</f>
        <v/>
      </c>
      <c r="T16" s="18">
        <f>IF(OR(S16="",L16="",L16&lt;=0),"",IFERROR(ROUNDUP(S16/L16,0),""))</f>
        <v/>
      </c>
      <c r="U16" s="16" t="n"/>
      <c r="V16" s="18">
        <f>IF(OR(U16="",L16="",L16&lt;=0),"",U16*L16)</f>
        <v/>
      </c>
      <c r="W16" s="18">
        <f>IF(OR(V16="",S16=""),"",V16-S16)</f>
        <v/>
      </c>
      <c r="X16" s="18">
        <f>IF(COUNTA(A16:M16,O16,U16,Y16)=0,"",IF(A16&lt;&gt;"Yes","Excluded",IF(OR(F16="",B16="",C16="",E16=""),"Setup Incomplete",IF(AND(COUNT(H16:J16)=0,K16=""),"Insufficient Data",IF(OR(L16="",L16&lt;=0),"Capacity Missing",IF(U16="","Plan Missing",IF(W16&lt;0,"Seat Shortage",IF(AND(S16&lt;M16,U16&gt;0),"Below Minimum",IF(W16&gt;=L16,"Excess Capacity","Aligned")))))))))</f>
        <v/>
      </c>
      <c r="Y16" s="17" t="n"/>
    </row>
    <row r="17">
      <c r="A17" s="16" t="n"/>
      <c r="B17" s="16" t="n"/>
      <c r="C17" s="16" t="n"/>
      <c r="D17" s="16" t="n"/>
      <c r="E17" s="16" t="n"/>
      <c r="F17" s="16" t="n"/>
      <c r="G17" s="17" t="n"/>
      <c r="H17" s="16" t="n"/>
      <c r="I17" s="16" t="n"/>
      <c r="J17" s="16" t="n"/>
      <c r="K17" s="16" t="n"/>
      <c r="L17" s="16" t="n"/>
      <c r="M17" s="16" t="n"/>
      <c r="N17" s="18">
        <f>IF(E17="","",IFERROR(INDEX(tblDepartmentAssumptions[Default Growth Rate],MATCH(E17,tblDepartmentAssumptions[Department],0)),Assumptions!$B$6))</f>
        <v/>
      </c>
      <c r="O17" s="16" t="n"/>
      <c r="P17" s="18">
        <f>IF(E17="","",IF(O17&lt;&gt;"",O17,N17))</f>
        <v/>
      </c>
      <c r="Q17" s="18">
        <f>IF(COUNT(H17:J17)=0,"",IFERROR(ROUND(SUMPRODUCT(H17:J17,Assumptions!$B$10:$B$12)/SUMPRODUCT(--(H17:J17&lt;&gt;""),Assumptions!$B$10:$B$12),0),""))</f>
        <v/>
      </c>
      <c r="R17" s="18">
        <f>IF(K17="","",ROUND(K17*Assumptions!$B$8,0))</f>
        <v/>
      </c>
      <c r="S17" s="18">
        <f>IF(AND(Q17="",R17=""),"",IFERROR(ROUND(MAX(IF(Q17="",0,Q17*(1+P17)),IF(R17="",0,R17)),0),""))</f>
        <v/>
      </c>
      <c r="T17" s="18">
        <f>IF(OR(S17="",L17="",L17&lt;=0),"",IFERROR(ROUNDUP(S17/L17,0),""))</f>
        <v/>
      </c>
      <c r="U17" s="16" t="n"/>
      <c r="V17" s="18">
        <f>IF(OR(U17="",L17="",L17&lt;=0),"",U17*L17)</f>
        <v/>
      </c>
      <c r="W17" s="18">
        <f>IF(OR(V17="",S17=""),"",V17-S17)</f>
        <v/>
      </c>
      <c r="X17" s="18">
        <f>IF(COUNTA(A17:M17,O17,U17,Y17)=0,"",IF(A17&lt;&gt;"Yes","Excluded",IF(OR(F17="",B17="",C17="",E17=""),"Setup Incomplete",IF(AND(COUNT(H17:J17)=0,K17=""),"Insufficient Data",IF(OR(L17="",L17&lt;=0),"Capacity Missing",IF(U17="","Plan Missing",IF(W17&lt;0,"Seat Shortage",IF(AND(S17&lt;M17,U17&gt;0),"Below Minimum",IF(W17&gt;=L17,"Excess Capacity","Aligned")))))))))</f>
        <v/>
      </c>
      <c r="Y17" s="17" t="n"/>
    </row>
    <row r="18">
      <c r="A18" s="16" t="n"/>
      <c r="B18" s="16" t="n"/>
      <c r="C18" s="16" t="n"/>
      <c r="D18" s="16" t="n"/>
      <c r="E18" s="16" t="n"/>
      <c r="F18" s="16" t="n"/>
      <c r="G18" s="17" t="n"/>
      <c r="H18" s="16" t="n"/>
      <c r="I18" s="16" t="n"/>
      <c r="J18" s="16" t="n"/>
      <c r="K18" s="16" t="n"/>
      <c r="L18" s="16" t="n"/>
      <c r="M18" s="16" t="n"/>
      <c r="N18" s="18">
        <f>IF(E18="","",IFERROR(INDEX(tblDepartmentAssumptions[Default Growth Rate],MATCH(E18,tblDepartmentAssumptions[Department],0)),Assumptions!$B$6))</f>
        <v/>
      </c>
      <c r="O18" s="16" t="n"/>
      <c r="P18" s="18">
        <f>IF(E18="","",IF(O18&lt;&gt;"",O18,N18))</f>
        <v/>
      </c>
      <c r="Q18" s="18">
        <f>IF(COUNT(H18:J18)=0,"",IFERROR(ROUND(SUMPRODUCT(H18:J18,Assumptions!$B$10:$B$12)/SUMPRODUCT(--(H18:J18&lt;&gt;""),Assumptions!$B$10:$B$12),0),""))</f>
        <v/>
      </c>
      <c r="R18" s="18">
        <f>IF(K18="","",ROUND(K18*Assumptions!$B$8,0))</f>
        <v/>
      </c>
      <c r="S18" s="18">
        <f>IF(AND(Q18="",R18=""),"",IFERROR(ROUND(MAX(IF(Q18="",0,Q18*(1+P18)),IF(R18="",0,R18)),0),""))</f>
        <v/>
      </c>
      <c r="T18" s="18">
        <f>IF(OR(S18="",L18="",L18&lt;=0),"",IFERROR(ROUNDUP(S18/L18,0),""))</f>
        <v/>
      </c>
      <c r="U18" s="16" t="n"/>
      <c r="V18" s="18">
        <f>IF(OR(U18="",L18="",L18&lt;=0),"",U18*L18)</f>
        <v/>
      </c>
      <c r="W18" s="18">
        <f>IF(OR(V18="",S18=""),"",V18-S18)</f>
        <v/>
      </c>
      <c r="X18" s="18">
        <f>IF(COUNTA(A18:M18,O18,U18,Y18)=0,"",IF(A18&lt;&gt;"Yes","Excluded",IF(OR(F18="",B18="",C18="",E18=""),"Setup Incomplete",IF(AND(COUNT(H18:J18)=0,K18=""),"Insufficient Data",IF(OR(L18="",L18&lt;=0),"Capacity Missing",IF(U18="","Plan Missing",IF(W18&lt;0,"Seat Shortage",IF(AND(S18&lt;M18,U18&gt;0),"Below Minimum",IF(W18&gt;=L18,"Excess Capacity","Aligned")))))))))</f>
        <v/>
      </c>
      <c r="Y18" s="17" t="n"/>
    </row>
    <row r="19">
      <c r="A19" s="16" t="n"/>
      <c r="B19" s="16" t="n"/>
      <c r="C19" s="16" t="n"/>
      <c r="D19" s="16" t="n"/>
      <c r="E19" s="16" t="n"/>
      <c r="F19" s="16" t="n"/>
      <c r="G19" s="17" t="n"/>
      <c r="H19" s="16" t="n"/>
      <c r="I19" s="16" t="n"/>
      <c r="J19" s="16" t="n"/>
      <c r="K19" s="16" t="n"/>
      <c r="L19" s="16" t="n"/>
      <c r="M19" s="16" t="n"/>
      <c r="N19" s="18">
        <f>IF(E19="","",IFERROR(INDEX(tblDepartmentAssumptions[Default Growth Rate],MATCH(E19,tblDepartmentAssumptions[Department],0)),Assumptions!$B$6))</f>
        <v/>
      </c>
      <c r="O19" s="16" t="n"/>
      <c r="P19" s="18">
        <f>IF(E19="","",IF(O19&lt;&gt;"",O19,N19))</f>
        <v/>
      </c>
      <c r="Q19" s="18">
        <f>IF(COUNT(H19:J19)=0,"",IFERROR(ROUND(SUMPRODUCT(H19:J19,Assumptions!$B$10:$B$12)/SUMPRODUCT(--(H19:J19&lt;&gt;""),Assumptions!$B$10:$B$12),0),""))</f>
        <v/>
      </c>
      <c r="R19" s="18">
        <f>IF(K19="","",ROUND(K19*Assumptions!$B$8,0))</f>
        <v/>
      </c>
      <c r="S19" s="18">
        <f>IF(AND(Q19="",R19=""),"",IFERROR(ROUND(MAX(IF(Q19="",0,Q19*(1+P19)),IF(R19="",0,R19)),0),""))</f>
        <v/>
      </c>
      <c r="T19" s="18">
        <f>IF(OR(S19="",L19="",L19&lt;=0),"",IFERROR(ROUNDUP(S19/L19,0),""))</f>
        <v/>
      </c>
      <c r="U19" s="16" t="n"/>
      <c r="V19" s="18">
        <f>IF(OR(U19="",L19="",L19&lt;=0),"",U19*L19)</f>
        <v/>
      </c>
      <c r="W19" s="18">
        <f>IF(OR(V19="",S19=""),"",V19-S19)</f>
        <v/>
      </c>
      <c r="X19" s="18">
        <f>IF(COUNTA(A19:M19,O19,U19,Y19)=0,"",IF(A19&lt;&gt;"Yes","Excluded",IF(OR(F19="",B19="",C19="",E19=""),"Setup Incomplete",IF(AND(COUNT(H19:J19)=0,K19=""),"Insufficient Data",IF(OR(L19="",L19&lt;=0),"Capacity Missing",IF(U19="","Plan Missing",IF(W19&lt;0,"Seat Shortage",IF(AND(S19&lt;M19,U19&gt;0),"Below Minimum",IF(W19&gt;=L19,"Excess Capacity","Aligned")))))))))</f>
        <v/>
      </c>
      <c r="Y19" s="17" t="n"/>
    </row>
    <row r="20">
      <c r="A20" s="16" t="n"/>
      <c r="B20" s="16" t="n"/>
      <c r="C20" s="16" t="n"/>
      <c r="D20" s="16" t="n"/>
      <c r="E20" s="16" t="n"/>
      <c r="F20" s="16" t="n"/>
      <c r="G20" s="17" t="n"/>
      <c r="H20" s="16" t="n"/>
      <c r="I20" s="16" t="n"/>
      <c r="J20" s="16" t="n"/>
      <c r="K20" s="16" t="n"/>
      <c r="L20" s="16" t="n"/>
      <c r="M20" s="16" t="n"/>
      <c r="N20" s="18">
        <f>IF(E20="","",IFERROR(INDEX(tblDepartmentAssumptions[Default Growth Rate],MATCH(E20,tblDepartmentAssumptions[Department],0)),Assumptions!$B$6))</f>
        <v/>
      </c>
      <c r="O20" s="16" t="n"/>
      <c r="P20" s="18">
        <f>IF(E20="","",IF(O20&lt;&gt;"",O20,N20))</f>
        <v/>
      </c>
      <c r="Q20" s="18">
        <f>IF(COUNT(H20:J20)=0,"",IFERROR(ROUND(SUMPRODUCT(H20:J20,Assumptions!$B$10:$B$12)/SUMPRODUCT(--(H20:J20&lt;&gt;""),Assumptions!$B$10:$B$12),0),""))</f>
        <v/>
      </c>
      <c r="R20" s="18">
        <f>IF(K20="","",ROUND(K20*Assumptions!$B$8,0))</f>
        <v/>
      </c>
      <c r="S20" s="18">
        <f>IF(AND(Q20="",R20=""),"",IFERROR(ROUND(MAX(IF(Q20="",0,Q20*(1+P20)),IF(R20="",0,R20)),0),""))</f>
        <v/>
      </c>
      <c r="T20" s="18">
        <f>IF(OR(S20="",L20="",L20&lt;=0),"",IFERROR(ROUNDUP(S20/L20,0),""))</f>
        <v/>
      </c>
      <c r="U20" s="16" t="n"/>
      <c r="V20" s="18">
        <f>IF(OR(U20="",L20="",L20&lt;=0),"",U20*L20)</f>
        <v/>
      </c>
      <c r="W20" s="18">
        <f>IF(OR(V20="",S20=""),"",V20-S20)</f>
        <v/>
      </c>
      <c r="X20" s="18">
        <f>IF(COUNTA(A20:M20,O20,U20,Y20)=0,"",IF(A20&lt;&gt;"Yes","Excluded",IF(OR(F20="",B20="",C20="",E20=""),"Setup Incomplete",IF(AND(COUNT(H20:J20)=0,K20=""),"Insufficient Data",IF(OR(L20="",L20&lt;=0),"Capacity Missing",IF(U20="","Plan Missing",IF(W20&lt;0,"Seat Shortage",IF(AND(S20&lt;M20,U20&gt;0),"Below Minimum",IF(W20&gt;=L20,"Excess Capacity","Aligned")))))))))</f>
        <v/>
      </c>
      <c r="Y20" s="17" t="n"/>
    </row>
    <row r="21">
      <c r="A21" s="16" t="n"/>
      <c r="B21" s="16" t="n"/>
      <c r="C21" s="16" t="n"/>
      <c r="D21" s="16" t="n"/>
      <c r="E21" s="16" t="n"/>
      <c r="F21" s="16" t="n"/>
      <c r="G21" s="17" t="n"/>
      <c r="H21" s="16" t="n"/>
      <c r="I21" s="16" t="n"/>
      <c r="J21" s="16" t="n"/>
      <c r="K21" s="16" t="n"/>
      <c r="L21" s="16" t="n"/>
      <c r="M21" s="16" t="n"/>
      <c r="N21" s="18">
        <f>IF(E21="","",IFERROR(INDEX(tblDepartmentAssumptions[Default Growth Rate],MATCH(E21,tblDepartmentAssumptions[Department],0)),Assumptions!$B$6))</f>
        <v/>
      </c>
      <c r="O21" s="16" t="n"/>
      <c r="P21" s="18">
        <f>IF(E21="","",IF(O21&lt;&gt;"",O21,N21))</f>
        <v/>
      </c>
      <c r="Q21" s="18">
        <f>IF(COUNT(H21:J21)=0,"",IFERROR(ROUND(SUMPRODUCT(H21:J21,Assumptions!$B$10:$B$12)/SUMPRODUCT(--(H21:J21&lt;&gt;""),Assumptions!$B$10:$B$12),0),""))</f>
        <v/>
      </c>
      <c r="R21" s="18">
        <f>IF(K21="","",ROUND(K21*Assumptions!$B$8,0))</f>
        <v/>
      </c>
      <c r="S21" s="18">
        <f>IF(AND(Q21="",R21=""),"",IFERROR(ROUND(MAX(IF(Q21="",0,Q21*(1+P21)),IF(R21="",0,R21)),0),""))</f>
        <v/>
      </c>
      <c r="T21" s="18">
        <f>IF(OR(S21="",L21="",L21&lt;=0),"",IFERROR(ROUNDUP(S21/L21,0),""))</f>
        <v/>
      </c>
      <c r="U21" s="16" t="n"/>
      <c r="V21" s="18">
        <f>IF(OR(U21="",L21="",L21&lt;=0),"",U21*L21)</f>
        <v/>
      </c>
      <c r="W21" s="18">
        <f>IF(OR(V21="",S21=""),"",V21-S21)</f>
        <v/>
      </c>
      <c r="X21" s="18">
        <f>IF(COUNTA(A21:M21,O21,U21,Y21)=0,"",IF(A21&lt;&gt;"Yes","Excluded",IF(OR(F21="",B21="",C21="",E21=""),"Setup Incomplete",IF(AND(COUNT(H21:J21)=0,K21=""),"Insufficient Data",IF(OR(L21="",L21&lt;=0),"Capacity Missing",IF(U21="","Plan Missing",IF(W21&lt;0,"Seat Shortage",IF(AND(S21&lt;M21,U21&gt;0),"Below Minimum",IF(W21&gt;=L21,"Excess Capacity","Aligned")))))))))</f>
        <v/>
      </c>
      <c r="Y21" s="17" t="n"/>
    </row>
    <row r="22">
      <c r="A22" s="16" t="n"/>
      <c r="B22" s="16" t="n"/>
      <c r="C22" s="16" t="n"/>
      <c r="D22" s="16" t="n"/>
      <c r="E22" s="16" t="n"/>
      <c r="F22" s="16" t="n"/>
      <c r="G22" s="17" t="n"/>
      <c r="H22" s="16" t="n"/>
      <c r="I22" s="16" t="n"/>
      <c r="J22" s="16" t="n"/>
      <c r="K22" s="16" t="n"/>
      <c r="L22" s="16" t="n"/>
      <c r="M22" s="16" t="n"/>
      <c r="N22" s="18">
        <f>IF(E22="","",IFERROR(INDEX(tblDepartmentAssumptions[Default Growth Rate],MATCH(E22,tblDepartmentAssumptions[Department],0)),Assumptions!$B$6))</f>
        <v/>
      </c>
      <c r="O22" s="16" t="n"/>
      <c r="P22" s="18">
        <f>IF(E22="","",IF(O22&lt;&gt;"",O22,N22))</f>
        <v/>
      </c>
      <c r="Q22" s="18">
        <f>IF(COUNT(H22:J22)=0,"",IFERROR(ROUND(SUMPRODUCT(H22:J22,Assumptions!$B$10:$B$12)/SUMPRODUCT(--(H22:J22&lt;&gt;""),Assumptions!$B$10:$B$12),0),""))</f>
        <v/>
      </c>
      <c r="R22" s="18">
        <f>IF(K22="","",ROUND(K22*Assumptions!$B$8,0))</f>
        <v/>
      </c>
      <c r="S22" s="18">
        <f>IF(AND(Q22="",R22=""),"",IFERROR(ROUND(MAX(IF(Q22="",0,Q22*(1+P22)),IF(R22="",0,R22)),0),""))</f>
        <v/>
      </c>
      <c r="T22" s="18">
        <f>IF(OR(S22="",L22="",L22&lt;=0),"",IFERROR(ROUNDUP(S22/L22,0),""))</f>
        <v/>
      </c>
      <c r="U22" s="16" t="n"/>
      <c r="V22" s="18">
        <f>IF(OR(U22="",L22="",L22&lt;=0),"",U22*L22)</f>
        <v/>
      </c>
      <c r="W22" s="18">
        <f>IF(OR(V22="",S22=""),"",V22-S22)</f>
        <v/>
      </c>
      <c r="X22" s="18">
        <f>IF(COUNTA(A22:M22,O22,U22,Y22)=0,"",IF(A22&lt;&gt;"Yes","Excluded",IF(OR(F22="",B22="",C22="",E22=""),"Setup Incomplete",IF(AND(COUNT(H22:J22)=0,K22=""),"Insufficient Data",IF(OR(L22="",L22&lt;=0),"Capacity Missing",IF(U22="","Plan Missing",IF(W22&lt;0,"Seat Shortage",IF(AND(S22&lt;M22,U22&gt;0),"Below Minimum",IF(W22&gt;=L22,"Excess Capacity","Aligned")))))))))</f>
        <v/>
      </c>
      <c r="Y22" s="17" t="n"/>
    </row>
    <row r="23">
      <c r="A23" s="16" t="n"/>
      <c r="B23" s="16" t="n"/>
      <c r="C23" s="16" t="n"/>
      <c r="D23" s="16" t="n"/>
      <c r="E23" s="16" t="n"/>
      <c r="F23" s="16" t="n"/>
      <c r="G23" s="17" t="n"/>
      <c r="H23" s="16" t="n"/>
      <c r="I23" s="16" t="n"/>
      <c r="J23" s="16" t="n"/>
      <c r="K23" s="16" t="n"/>
      <c r="L23" s="16" t="n"/>
      <c r="M23" s="16" t="n"/>
      <c r="N23" s="18">
        <f>IF(E23="","",IFERROR(INDEX(tblDepartmentAssumptions[Default Growth Rate],MATCH(E23,tblDepartmentAssumptions[Department],0)),Assumptions!$B$6))</f>
        <v/>
      </c>
      <c r="O23" s="16" t="n"/>
      <c r="P23" s="18">
        <f>IF(E23="","",IF(O23&lt;&gt;"",O23,N23))</f>
        <v/>
      </c>
      <c r="Q23" s="18">
        <f>IF(COUNT(H23:J23)=0,"",IFERROR(ROUND(SUMPRODUCT(H23:J23,Assumptions!$B$10:$B$12)/SUMPRODUCT(--(H23:J23&lt;&gt;""),Assumptions!$B$10:$B$12),0),""))</f>
        <v/>
      </c>
      <c r="R23" s="18">
        <f>IF(K23="","",ROUND(K23*Assumptions!$B$8,0))</f>
        <v/>
      </c>
      <c r="S23" s="18">
        <f>IF(AND(Q23="",R23=""),"",IFERROR(ROUND(MAX(IF(Q23="",0,Q23*(1+P23)),IF(R23="",0,R23)),0),""))</f>
        <v/>
      </c>
      <c r="T23" s="18">
        <f>IF(OR(S23="",L23="",L23&lt;=0),"",IFERROR(ROUNDUP(S23/L23,0),""))</f>
        <v/>
      </c>
      <c r="U23" s="16" t="n"/>
      <c r="V23" s="18">
        <f>IF(OR(U23="",L23="",L23&lt;=0),"",U23*L23)</f>
        <v/>
      </c>
      <c r="W23" s="18">
        <f>IF(OR(V23="",S23=""),"",V23-S23)</f>
        <v/>
      </c>
      <c r="X23" s="18">
        <f>IF(COUNTA(A23:M23,O23,U23,Y23)=0,"",IF(A23&lt;&gt;"Yes","Excluded",IF(OR(F23="",B23="",C23="",E23=""),"Setup Incomplete",IF(AND(COUNT(H23:J23)=0,K23=""),"Insufficient Data",IF(OR(L23="",L23&lt;=0),"Capacity Missing",IF(U23="","Plan Missing",IF(W23&lt;0,"Seat Shortage",IF(AND(S23&lt;M23,U23&gt;0),"Below Minimum",IF(W23&gt;=L23,"Excess Capacity","Aligned")))))))))</f>
        <v/>
      </c>
      <c r="Y23" s="17" t="n"/>
    </row>
    <row r="24">
      <c r="A24" s="16" t="n"/>
      <c r="B24" s="16" t="n"/>
      <c r="C24" s="16" t="n"/>
      <c r="D24" s="16" t="n"/>
      <c r="E24" s="16" t="n"/>
      <c r="F24" s="16" t="n"/>
      <c r="G24" s="17" t="n"/>
      <c r="H24" s="16" t="n"/>
      <c r="I24" s="16" t="n"/>
      <c r="J24" s="16" t="n"/>
      <c r="K24" s="16" t="n"/>
      <c r="L24" s="16" t="n"/>
      <c r="M24" s="16" t="n"/>
      <c r="N24" s="18">
        <f>IF(E24="","",IFERROR(INDEX(tblDepartmentAssumptions[Default Growth Rate],MATCH(E24,tblDepartmentAssumptions[Department],0)),Assumptions!$B$6))</f>
        <v/>
      </c>
      <c r="O24" s="16" t="n"/>
      <c r="P24" s="18">
        <f>IF(E24="","",IF(O24&lt;&gt;"",O24,N24))</f>
        <v/>
      </c>
      <c r="Q24" s="18">
        <f>IF(COUNT(H24:J24)=0,"",IFERROR(ROUND(SUMPRODUCT(H24:J24,Assumptions!$B$10:$B$12)/SUMPRODUCT(--(H24:J24&lt;&gt;""),Assumptions!$B$10:$B$12),0),""))</f>
        <v/>
      </c>
      <c r="R24" s="18">
        <f>IF(K24="","",ROUND(K24*Assumptions!$B$8,0))</f>
        <v/>
      </c>
      <c r="S24" s="18">
        <f>IF(AND(Q24="",R24=""),"",IFERROR(ROUND(MAX(IF(Q24="",0,Q24*(1+P24)),IF(R24="",0,R24)),0),""))</f>
        <v/>
      </c>
      <c r="T24" s="18">
        <f>IF(OR(S24="",L24="",L24&lt;=0),"",IFERROR(ROUNDUP(S24/L24,0),""))</f>
        <v/>
      </c>
      <c r="U24" s="16" t="n"/>
      <c r="V24" s="18">
        <f>IF(OR(U24="",L24="",L24&lt;=0),"",U24*L24)</f>
        <v/>
      </c>
      <c r="W24" s="18">
        <f>IF(OR(V24="",S24=""),"",V24-S24)</f>
        <v/>
      </c>
      <c r="X24" s="18">
        <f>IF(COUNTA(A24:M24,O24,U24,Y24)=0,"",IF(A24&lt;&gt;"Yes","Excluded",IF(OR(F24="",B24="",C24="",E24=""),"Setup Incomplete",IF(AND(COUNT(H24:J24)=0,K24=""),"Insufficient Data",IF(OR(L24="",L24&lt;=0),"Capacity Missing",IF(U24="","Plan Missing",IF(W24&lt;0,"Seat Shortage",IF(AND(S24&lt;M24,U24&gt;0),"Below Minimum",IF(W24&gt;=L24,"Excess Capacity","Aligned")))))))))</f>
        <v/>
      </c>
      <c r="Y24" s="17" t="n"/>
    </row>
    <row r="25">
      <c r="A25" s="16" t="n"/>
      <c r="B25" s="16" t="n"/>
      <c r="C25" s="16" t="n"/>
      <c r="D25" s="16" t="n"/>
      <c r="E25" s="16" t="n"/>
      <c r="F25" s="16" t="n"/>
      <c r="G25" s="17" t="n"/>
      <c r="H25" s="16" t="n"/>
      <c r="I25" s="16" t="n"/>
      <c r="J25" s="16" t="n"/>
      <c r="K25" s="16" t="n"/>
      <c r="L25" s="16" t="n"/>
      <c r="M25" s="16" t="n"/>
      <c r="N25" s="18">
        <f>IF(E25="","",IFERROR(INDEX(tblDepartmentAssumptions[Default Growth Rate],MATCH(E25,tblDepartmentAssumptions[Department],0)),Assumptions!$B$6))</f>
        <v/>
      </c>
      <c r="O25" s="16" t="n"/>
      <c r="P25" s="18">
        <f>IF(E25="","",IF(O25&lt;&gt;"",O25,N25))</f>
        <v/>
      </c>
      <c r="Q25" s="18">
        <f>IF(COUNT(H25:J25)=0,"",IFERROR(ROUND(SUMPRODUCT(H25:J25,Assumptions!$B$10:$B$12)/SUMPRODUCT(--(H25:J25&lt;&gt;""),Assumptions!$B$10:$B$12),0),""))</f>
        <v/>
      </c>
      <c r="R25" s="18">
        <f>IF(K25="","",ROUND(K25*Assumptions!$B$8,0))</f>
        <v/>
      </c>
      <c r="S25" s="18">
        <f>IF(AND(Q25="",R25=""),"",IFERROR(ROUND(MAX(IF(Q25="",0,Q25*(1+P25)),IF(R25="",0,R25)),0),""))</f>
        <v/>
      </c>
      <c r="T25" s="18">
        <f>IF(OR(S25="",L25="",L25&lt;=0),"",IFERROR(ROUNDUP(S25/L25,0),""))</f>
        <v/>
      </c>
      <c r="U25" s="16" t="n"/>
      <c r="V25" s="18">
        <f>IF(OR(U25="",L25="",L25&lt;=0),"",U25*L25)</f>
        <v/>
      </c>
      <c r="W25" s="18">
        <f>IF(OR(V25="",S25=""),"",V25-S25)</f>
        <v/>
      </c>
      <c r="X25" s="18">
        <f>IF(COUNTA(A25:M25,O25,U25,Y25)=0,"",IF(A25&lt;&gt;"Yes","Excluded",IF(OR(F25="",B25="",C25="",E25=""),"Setup Incomplete",IF(AND(COUNT(H25:J25)=0,K25=""),"Insufficient Data",IF(OR(L25="",L25&lt;=0),"Capacity Missing",IF(U25="","Plan Missing",IF(W25&lt;0,"Seat Shortage",IF(AND(S25&lt;M25,U25&gt;0),"Below Minimum",IF(W25&gt;=L25,"Excess Capacity","Aligned")))))))))</f>
        <v/>
      </c>
      <c r="Y25" s="17" t="n"/>
    </row>
    <row r="26">
      <c r="A26" s="16" t="n"/>
      <c r="B26" s="16" t="n"/>
      <c r="C26" s="16" t="n"/>
      <c r="D26" s="16" t="n"/>
      <c r="E26" s="16" t="n"/>
      <c r="F26" s="16" t="n"/>
      <c r="G26" s="17" t="n"/>
      <c r="H26" s="16" t="n"/>
      <c r="I26" s="16" t="n"/>
      <c r="J26" s="16" t="n"/>
      <c r="K26" s="16" t="n"/>
      <c r="L26" s="16" t="n"/>
      <c r="M26" s="16" t="n"/>
      <c r="N26" s="18">
        <f>IF(E26="","",IFERROR(INDEX(tblDepartmentAssumptions[Default Growth Rate],MATCH(E26,tblDepartmentAssumptions[Department],0)),Assumptions!$B$6))</f>
        <v/>
      </c>
      <c r="O26" s="16" t="n"/>
      <c r="P26" s="18">
        <f>IF(E26="","",IF(O26&lt;&gt;"",O26,N26))</f>
        <v/>
      </c>
      <c r="Q26" s="18">
        <f>IF(COUNT(H26:J26)=0,"",IFERROR(ROUND(SUMPRODUCT(H26:J26,Assumptions!$B$10:$B$12)/SUMPRODUCT(--(H26:J26&lt;&gt;""),Assumptions!$B$10:$B$12),0),""))</f>
        <v/>
      </c>
      <c r="R26" s="18">
        <f>IF(K26="","",ROUND(K26*Assumptions!$B$8,0))</f>
        <v/>
      </c>
      <c r="S26" s="18">
        <f>IF(AND(Q26="",R26=""),"",IFERROR(ROUND(MAX(IF(Q26="",0,Q26*(1+P26)),IF(R26="",0,R26)),0),""))</f>
        <v/>
      </c>
      <c r="T26" s="18">
        <f>IF(OR(S26="",L26="",L26&lt;=0),"",IFERROR(ROUNDUP(S26/L26,0),""))</f>
        <v/>
      </c>
      <c r="U26" s="16" t="n"/>
      <c r="V26" s="18">
        <f>IF(OR(U26="",L26="",L26&lt;=0),"",U26*L26)</f>
        <v/>
      </c>
      <c r="W26" s="18">
        <f>IF(OR(V26="",S26=""),"",V26-S26)</f>
        <v/>
      </c>
      <c r="X26" s="18">
        <f>IF(COUNTA(A26:M26,O26,U26,Y26)=0,"",IF(A26&lt;&gt;"Yes","Excluded",IF(OR(F26="",B26="",C26="",E26=""),"Setup Incomplete",IF(AND(COUNT(H26:J26)=0,K26=""),"Insufficient Data",IF(OR(L26="",L26&lt;=0),"Capacity Missing",IF(U26="","Plan Missing",IF(W26&lt;0,"Seat Shortage",IF(AND(S26&lt;M26,U26&gt;0),"Below Minimum",IF(W26&gt;=L26,"Excess Capacity","Aligned")))))))))</f>
        <v/>
      </c>
      <c r="Y26" s="17" t="n"/>
    </row>
    <row r="27">
      <c r="A27" s="16" t="n"/>
      <c r="B27" s="16" t="n"/>
      <c r="C27" s="16" t="n"/>
      <c r="D27" s="16" t="n"/>
      <c r="E27" s="16" t="n"/>
      <c r="F27" s="16" t="n"/>
      <c r="G27" s="17" t="n"/>
      <c r="H27" s="16" t="n"/>
      <c r="I27" s="16" t="n"/>
      <c r="J27" s="16" t="n"/>
      <c r="K27" s="16" t="n"/>
      <c r="L27" s="16" t="n"/>
      <c r="M27" s="16" t="n"/>
      <c r="N27" s="18">
        <f>IF(E27="","",IFERROR(INDEX(tblDepartmentAssumptions[Default Growth Rate],MATCH(E27,tblDepartmentAssumptions[Department],0)),Assumptions!$B$6))</f>
        <v/>
      </c>
      <c r="O27" s="16" t="n"/>
      <c r="P27" s="18">
        <f>IF(E27="","",IF(O27&lt;&gt;"",O27,N27))</f>
        <v/>
      </c>
      <c r="Q27" s="18">
        <f>IF(COUNT(H27:J27)=0,"",IFERROR(ROUND(SUMPRODUCT(H27:J27,Assumptions!$B$10:$B$12)/SUMPRODUCT(--(H27:J27&lt;&gt;""),Assumptions!$B$10:$B$12),0),""))</f>
        <v/>
      </c>
      <c r="R27" s="18">
        <f>IF(K27="","",ROUND(K27*Assumptions!$B$8,0))</f>
        <v/>
      </c>
      <c r="S27" s="18">
        <f>IF(AND(Q27="",R27=""),"",IFERROR(ROUND(MAX(IF(Q27="",0,Q27*(1+P27)),IF(R27="",0,R27)),0),""))</f>
        <v/>
      </c>
      <c r="T27" s="18">
        <f>IF(OR(S27="",L27="",L27&lt;=0),"",IFERROR(ROUNDUP(S27/L27,0),""))</f>
        <v/>
      </c>
      <c r="U27" s="16" t="n"/>
      <c r="V27" s="18">
        <f>IF(OR(U27="",L27="",L27&lt;=0),"",U27*L27)</f>
        <v/>
      </c>
      <c r="W27" s="18">
        <f>IF(OR(V27="",S27=""),"",V27-S27)</f>
        <v/>
      </c>
      <c r="X27" s="18">
        <f>IF(COUNTA(A27:M27,O27,U27,Y27)=0,"",IF(A27&lt;&gt;"Yes","Excluded",IF(OR(F27="",B27="",C27="",E27=""),"Setup Incomplete",IF(AND(COUNT(H27:J27)=0,K27=""),"Insufficient Data",IF(OR(L27="",L27&lt;=0),"Capacity Missing",IF(U27="","Plan Missing",IF(W27&lt;0,"Seat Shortage",IF(AND(S27&lt;M27,U27&gt;0),"Below Minimum",IF(W27&gt;=L27,"Excess Capacity","Aligned")))))))))</f>
        <v/>
      </c>
      <c r="Y27" s="17" t="n"/>
    </row>
    <row r="28">
      <c r="A28" s="16" t="n"/>
      <c r="B28" s="16" t="n"/>
      <c r="C28" s="16" t="n"/>
      <c r="D28" s="16" t="n"/>
      <c r="E28" s="16" t="n"/>
      <c r="F28" s="16" t="n"/>
      <c r="G28" s="17" t="n"/>
      <c r="H28" s="16" t="n"/>
      <c r="I28" s="16" t="n"/>
      <c r="J28" s="16" t="n"/>
      <c r="K28" s="16" t="n"/>
      <c r="L28" s="16" t="n"/>
      <c r="M28" s="16" t="n"/>
      <c r="N28" s="18">
        <f>IF(E28="","",IFERROR(INDEX(tblDepartmentAssumptions[Default Growth Rate],MATCH(E28,tblDepartmentAssumptions[Department],0)),Assumptions!$B$6))</f>
        <v/>
      </c>
      <c r="O28" s="16" t="n"/>
      <c r="P28" s="18">
        <f>IF(E28="","",IF(O28&lt;&gt;"",O28,N28))</f>
        <v/>
      </c>
      <c r="Q28" s="18">
        <f>IF(COUNT(H28:J28)=0,"",IFERROR(ROUND(SUMPRODUCT(H28:J28,Assumptions!$B$10:$B$12)/SUMPRODUCT(--(H28:J28&lt;&gt;""),Assumptions!$B$10:$B$12),0),""))</f>
        <v/>
      </c>
      <c r="R28" s="18">
        <f>IF(K28="","",ROUND(K28*Assumptions!$B$8,0))</f>
        <v/>
      </c>
      <c r="S28" s="18">
        <f>IF(AND(Q28="",R28=""),"",IFERROR(ROUND(MAX(IF(Q28="",0,Q28*(1+P28)),IF(R28="",0,R28)),0),""))</f>
        <v/>
      </c>
      <c r="T28" s="18">
        <f>IF(OR(S28="",L28="",L28&lt;=0),"",IFERROR(ROUNDUP(S28/L28,0),""))</f>
        <v/>
      </c>
      <c r="U28" s="16" t="n"/>
      <c r="V28" s="18">
        <f>IF(OR(U28="",L28="",L28&lt;=0),"",U28*L28)</f>
        <v/>
      </c>
      <c r="W28" s="18">
        <f>IF(OR(V28="",S28=""),"",V28-S28)</f>
        <v/>
      </c>
      <c r="X28" s="18">
        <f>IF(COUNTA(A28:M28,O28,U28,Y28)=0,"",IF(A28&lt;&gt;"Yes","Excluded",IF(OR(F28="",B28="",C28="",E28=""),"Setup Incomplete",IF(AND(COUNT(H28:J28)=0,K28=""),"Insufficient Data",IF(OR(L28="",L28&lt;=0),"Capacity Missing",IF(U28="","Plan Missing",IF(W28&lt;0,"Seat Shortage",IF(AND(S28&lt;M28,U28&gt;0),"Below Minimum",IF(W28&gt;=L28,"Excess Capacity","Aligned")))))))))</f>
        <v/>
      </c>
      <c r="Y28" s="17" t="n"/>
    </row>
    <row r="29">
      <c r="A29" s="16" t="n"/>
      <c r="B29" s="16" t="n"/>
      <c r="C29" s="16" t="n"/>
      <c r="D29" s="16" t="n"/>
      <c r="E29" s="16" t="n"/>
      <c r="F29" s="16" t="n"/>
      <c r="G29" s="17" t="n"/>
      <c r="H29" s="16" t="n"/>
      <c r="I29" s="16" t="n"/>
      <c r="J29" s="16" t="n"/>
      <c r="K29" s="16" t="n"/>
      <c r="L29" s="16" t="n"/>
      <c r="M29" s="16" t="n"/>
      <c r="N29" s="18">
        <f>IF(E29="","",IFERROR(INDEX(tblDepartmentAssumptions[Default Growth Rate],MATCH(E29,tblDepartmentAssumptions[Department],0)),Assumptions!$B$6))</f>
        <v/>
      </c>
      <c r="O29" s="16" t="n"/>
      <c r="P29" s="18">
        <f>IF(E29="","",IF(O29&lt;&gt;"",O29,N29))</f>
        <v/>
      </c>
      <c r="Q29" s="18">
        <f>IF(COUNT(H29:J29)=0,"",IFERROR(ROUND(SUMPRODUCT(H29:J29,Assumptions!$B$10:$B$12)/SUMPRODUCT(--(H29:J29&lt;&gt;""),Assumptions!$B$10:$B$12),0),""))</f>
        <v/>
      </c>
      <c r="R29" s="18">
        <f>IF(K29="","",ROUND(K29*Assumptions!$B$8,0))</f>
        <v/>
      </c>
      <c r="S29" s="18">
        <f>IF(AND(Q29="",R29=""),"",IFERROR(ROUND(MAX(IF(Q29="",0,Q29*(1+P29)),IF(R29="",0,R29)),0),""))</f>
        <v/>
      </c>
      <c r="T29" s="18">
        <f>IF(OR(S29="",L29="",L29&lt;=0),"",IFERROR(ROUNDUP(S29/L29,0),""))</f>
        <v/>
      </c>
      <c r="U29" s="16" t="n"/>
      <c r="V29" s="18">
        <f>IF(OR(U29="",L29="",L29&lt;=0),"",U29*L29)</f>
        <v/>
      </c>
      <c r="W29" s="18">
        <f>IF(OR(V29="",S29=""),"",V29-S29)</f>
        <v/>
      </c>
      <c r="X29" s="18">
        <f>IF(COUNTA(A29:M29,O29,U29,Y29)=0,"",IF(A29&lt;&gt;"Yes","Excluded",IF(OR(F29="",B29="",C29="",E29=""),"Setup Incomplete",IF(AND(COUNT(H29:J29)=0,K29=""),"Insufficient Data",IF(OR(L29="",L29&lt;=0),"Capacity Missing",IF(U29="","Plan Missing",IF(W29&lt;0,"Seat Shortage",IF(AND(S29&lt;M29,U29&gt;0),"Below Minimum",IF(W29&gt;=L29,"Excess Capacity","Aligned")))))))))</f>
        <v/>
      </c>
      <c r="Y29" s="17" t="n"/>
    </row>
    <row r="30">
      <c r="A30" s="16" t="n"/>
      <c r="B30" s="16" t="n"/>
      <c r="C30" s="16" t="n"/>
      <c r="D30" s="16" t="n"/>
      <c r="E30" s="16" t="n"/>
      <c r="F30" s="16" t="n"/>
      <c r="G30" s="17" t="n"/>
      <c r="H30" s="16" t="n"/>
      <c r="I30" s="16" t="n"/>
      <c r="J30" s="16" t="n"/>
      <c r="K30" s="16" t="n"/>
      <c r="L30" s="16" t="n"/>
      <c r="M30" s="16" t="n"/>
      <c r="N30" s="18">
        <f>IF(E30="","",IFERROR(INDEX(tblDepartmentAssumptions[Default Growth Rate],MATCH(E30,tblDepartmentAssumptions[Department],0)),Assumptions!$B$6))</f>
        <v/>
      </c>
      <c r="O30" s="16" t="n"/>
      <c r="P30" s="18">
        <f>IF(E30="","",IF(O30&lt;&gt;"",O30,N30))</f>
        <v/>
      </c>
      <c r="Q30" s="18">
        <f>IF(COUNT(H30:J30)=0,"",IFERROR(ROUND(SUMPRODUCT(H30:J30,Assumptions!$B$10:$B$12)/SUMPRODUCT(--(H30:J30&lt;&gt;""),Assumptions!$B$10:$B$12),0),""))</f>
        <v/>
      </c>
      <c r="R30" s="18">
        <f>IF(K30="","",ROUND(K30*Assumptions!$B$8,0))</f>
        <v/>
      </c>
      <c r="S30" s="18">
        <f>IF(AND(Q30="",R30=""),"",IFERROR(ROUND(MAX(IF(Q30="",0,Q30*(1+P30)),IF(R30="",0,R30)),0),""))</f>
        <v/>
      </c>
      <c r="T30" s="18">
        <f>IF(OR(S30="",L30="",L30&lt;=0),"",IFERROR(ROUNDUP(S30/L30,0),""))</f>
        <v/>
      </c>
      <c r="U30" s="16" t="n"/>
      <c r="V30" s="18">
        <f>IF(OR(U30="",L30="",L30&lt;=0),"",U30*L30)</f>
        <v/>
      </c>
      <c r="W30" s="18">
        <f>IF(OR(V30="",S30=""),"",V30-S30)</f>
        <v/>
      </c>
      <c r="X30" s="18">
        <f>IF(COUNTA(A30:M30,O30,U30,Y30)=0,"",IF(A30&lt;&gt;"Yes","Excluded",IF(OR(F30="",B30="",C30="",E30=""),"Setup Incomplete",IF(AND(COUNT(H30:J30)=0,K30=""),"Insufficient Data",IF(OR(L30="",L30&lt;=0),"Capacity Missing",IF(U30="","Plan Missing",IF(W30&lt;0,"Seat Shortage",IF(AND(S30&lt;M30,U30&gt;0),"Below Minimum",IF(W30&gt;=L30,"Excess Capacity","Aligned")))))))))</f>
        <v/>
      </c>
      <c r="Y30" s="17" t="n"/>
    </row>
    <row r="31">
      <c r="A31" s="16" t="n"/>
      <c r="B31" s="16" t="n"/>
      <c r="C31" s="16" t="n"/>
      <c r="D31" s="16" t="n"/>
      <c r="E31" s="16" t="n"/>
      <c r="F31" s="16" t="n"/>
      <c r="G31" s="17" t="n"/>
      <c r="H31" s="16" t="n"/>
      <c r="I31" s="16" t="n"/>
      <c r="J31" s="16" t="n"/>
      <c r="K31" s="16" t="n"/>
      <c r="L31" s="16" t="n"/>
      <c r="M31" s="16" t="n"/>
      <c r="N31" s="18">
        <f>IF(E31="","",IFERROR(INDEX(tblDepartmentAssumptions[Default Growth Rate],MATCH(E31,tblDepartmentAssumptions[Department],0)),Assumptions!$B$6))</f>
        <v/>
      </c>
      <c r="O31" s="16" t="n"/>
      <c r="P31" s="18">
        <f>IF(E31="","",IF(O31&lt;&gt;"",O31,N31))</f>
        <v/>
      </c>
      <c r="Q31" s="18">
        <f>IF(COUNT(H31:J31)=0,"",IFERROR(ROUND(SUMPRODUCT(H31:J31,Assumptions!$B$10:$B$12)/SUMPRODUCT(--(H31:J31&lt;&gt;""),Assumptions!$B$10:$B$12),0),""))</f>
        <v/>
      </c>
      <c r="R31" s="18">
        <f>IF(K31="","",ROUND(K31*Assumptions!$B$8,0))</f>
        <v/>
      </c>
      <c r="S31" s="18">
        <f>IF(AND(Q31="",R31=""),"",IFERROR(ROUND(MAX(IF(Q31="",0,Q31*(1+P31)),IF(R31="",0,R31)),0),""))</f>
        <v/>
      </c>
      <c r="T31" s="18">
        <f>IF(OR(S31="",L31="",L31&lt;=0),"",IFERROR(ROUNDUP(S31/L31,0),""))</f>
        <v/>
      </c>
      <c r="U31" s="16" t="n"/>
      <c r="V31" s="18">
        <f>IF(OR(U31="",L31="",L31&lt;=0),"",U31*L31)</f>
        <v/>
      </c>
      <c r="W31" s="18">
        <f>IF(OR(V31="",S31=""),"",V31-S31)</f>
        <v/>
      </c>
      <c r="X31" s="18">
        <f>IF(COUNTA(A31:M31,O31,U31,Y31)=0,"",IF(A31&lt;&gt;"Yes","Excluded",IF(OR(F31="",B31="",C31="",E31=""),"Setup Incomplete",IF(AND(COUNT(H31:J31)=0,K31=""),"Insufficient Data",IF(OR(L31="",L31&lt;=0),"Capacity Missing",IF(U31="","Plan Missing",IF(W31&lt;0,"Seat Shortage",IF(AND(S31&lt;M31,U31&gt;0),"Below Minimum",IF(W31&gt;=L31,"Excess Capacity","Aligned")))))))))</f>
        <v/>
      </c>
      <c r="Y31" s="17" t="n"/>
    </row>
    <row r="32">
      <c r="A32" s="16" t="n"/>
      <c r="B32" s="16" t="n"/>
      <c r="C32" s="16" t="n"/>
      <c r="D32" s="16" t="n"/>
      <c r="E32" s="16" t="n"/>
      <c r="F32" s="16" t="n"/>
      <c r="G32" s="17" t="n"/>
      <c r="H32" s="16" t="n"/>
      <c r="I32" s="16" t="n"/>
      <c r="J32" s="16" t="n"/>
      <c r="K32" s="16" t="n"/>
      <c r="L32" s="16" t="n"/>
      <c r="M32" s="16" t="n"/>
      <c r="N32" s="18">
        <f>IF(E32="","",IFERROR(INDEX(tblDepartmentAssumptions[Default Growth Rate],MATCH(E32,tblDepartmentAssumptions[Department],0)),Assumptions!$B$6))</f>
        <v/>
      </c>
      <c r="O32" s="16" t="n"/>
      <c r="P32" s="18">
        <f>IF(E32="","",IF(O32&lt;&gt;"",O32,N32))</f>
        <v/>
      </c>
      <c r="Q32" s="18">
        <f>IF(COUNT(H32:J32)=0,"",IFERROR(ROUND(SUMPRODUCT(H32:J32,Assumptions!$B$10:$B$12)/SUMPRODUCT(--(H32:J32&lt;&gt;""),Assumptions!$B$10:$B$12),0),""))</f>
        <v/>
      </c>
      <c r="R32" s="18">
        <f>IF(K32="","",ROUND(K32*Assumptions!$B$8,0))</f>
        <v/>
      </c>
      <c r="S32" s="18">
        <f>IF(AND(Q32="",R32=""),"",IFERROR(ROUND(MAX(IF(Q32="",0,Q32*(1+P32)),IF(R32="",0,R32)),0),""))</f>
        <v/>
      </c>
      <c r="T32" s="18">
        <f>IF(OR(S32="",L32="",L32&lt;=0),"",IFERROR(ROUNDUP(S32/L32,0),""))</f>
        <v/>
      </c>
      <c r="U32" s="16" t="n"/>
      <c r="V32" s="18">
        <f>IF(OR(U32="",L32="",L32&lt;=0),"",U32*L32)</f>
        <v/>
      </c>
      <c r="W32" s="18">
        <f>IF(OR(V32="",S32=""),"",V32-S32)</f>
        <v/>
      </c>
      <c r="X32" s="18">
        <f>IF(COUNTA(A32:M32,O32,U32,Y32)=0,"",IF(A32&lt;&gt;"Yes","Excluded",IF(OR(F32="",B32="",C32="",E32=""),"Setup Incomplete",IF(AND(COUNT(H32:J32)=0,K32=""),"Insufficient Data",IF(OR(L32="",L32&lt;=0),"Capacity Missing",IF(U32="","Plan Missing",IF(W32&lt;0,"Seat Shortage",IF(AND(S32&lt;M32,U32&gt;0),"Below Minimum",IF(W32&gt;=L32,"Excess Capacity","Aligned")))))))))</f>
        <v/>
      </c>
      <c r="Y32" s="17" t="n"/>
    </row>
    <row r="33">
      <c r="A33" s="16" t="n"/>
      <c r="B33" s="16" t="n"/>
      <c r="C33" s="16" t="n"/>
      <c r="D33" s="16" t="n"/>
      <c r="E33" s="16" t="n"/>
      <c r="F33" s="16" t="n"/>
      <c r="G33" s="17" t="n"/>
      <c r="H33" s="16" t="n"/>
      <c r="I33" s="16" t="n"/>
      <c r="J33" s="16" t="n"/>
      <c r="K33" s="16" t="n"/>
      <c r="L33" s="16" t="n"/>
      <c r="M33" s="16" t="n"/>
      <c r="N33" s="18">
        <f>IF(E33="","",IFERROR(INDEX(tblDepartmentAssumptions[Default Growth Rate],MATCH(E33,tblDepartmentAssumptions[Department],0)),Assumptions!$B$6))</f>
        <v/>
      </c>
      <c r="O33" s="16" t="n"/>
      <c r="P33" s="18">
        <f>IF(E33="","",IF(O33&lt;&gt;"",O33,N33))</f>
        <v/>
      </c>
      <c r="Q33" s="18">
        <f>IF(COUNT(H33:J33)=0,"",IFERROR(ROUND(SUMPRODUCT(H33:J33,Assumptions!$B$10:$B$12)/SUMPRODUCT(--(H33:J33&lt;&gt;""),Assumptions!$B$10:$B$12),0),""))</f>
        <v/>
      </c>
      <c r="R33" s="18">
        <f>IF(K33="","",ROUND(K33*Assumptions!$B$8,0))</f>
        <v/>
      </c>
      <c r="S33" s="18">
        <f>IF(AND(Q33="",R33=""),"",IFERROR(ROUND(MAX(IF(Q33="",0,Q33*(1+P33)),IF(R33="",0,R33)),0),""))</f>
        <v/>
      </c>
      <c r="T33" s="18">
        <f>IF(OR(S33="",L33="",L33&lt;=0),"",IFERROR(ROUNDUP(S33/L33,0),""))</f>
        <v/>
      </c>
      <c r="U33" s="16" t="n"/>
      <c r="V33" s="18">
        <f>IF(OR(U33="",L33="",L33&lt;=0),"",U33*L33)</f>
        <v/>
      </c>
      <c r="W33" s="18">
        <f>IF(OR(V33="",S33=""),"",V33-S33)</f>
        <v/>
      </c>
      <c r="X33" s="18">
        <f>IF(COUNTA(A33:M33,O33,U33,Y33)=0,"",IF(A33&lt;&gt;"Yes","Excluded",IF(OR(F33="",B33="",C33="",E33=""),"Setup Incomplete",IF(AND(COUNT(H33:J33)=0,K33=""),"Insufficient Data",IF(OR(L33="",L33&lt;=0),"Capacity Missing",IF(U33="","Plan Missing",IF(W33&lt;0,"Seat Shortage",IF(AND(S33&lt;M33,U33&gt;0),"Below Minimum",IF(W33&gt;=L33,"Excess Capacity","Aligned")))))))))</f>
        <v/>
      </c>
      <c r="Y33" s="17" t="n"/>
    </row>
    <row r="34">
      <c r="A34" s="16" t="n"/>
      <c r="B34" s="16" t="n"/>
      <c r="C34" s="16" t="n"/>
      <c r="D34" s="16" t="n"/>
      <c r="E34" s="16" t="n"/>
      <c r="F34" s="16" t="n"/>
      <c r="G34" s="17" t="n"/>
      <c r="H34" s="16" t="n"/>
      <c r="I34" s="16" t="n"/>
      <c r="J34" s="16" t="n"/>
      <c r="K34" s="16" t="n"/>
      <c r="L34" s="16" t="n"/>
      <c r="M34" s="16" t="n"/>
      <c r="N34" s="18">
        <f>IF(E34="","",IFERROR(INDEX(tblDepartmentAssumptions[Default Growth Rate],MATCH(E34,tblDepartmentAssumptions[Department],0)),Assumptions!$B$6))</f>
        <v/>
      </c>
      <c r="O34" s="16" t="n"/>
      <c r="P34" s="18">
        <f>IF(E34="","",IF(O34&lt;&gt;"",O34,N34))</f>
        <v/>
      </c>
      <c r="Q34" s="18">
        <f>IF(COUNT(H34:J34)=0,"",IFERROR(ROUND(SUMPRODUCT(H34:J34,Assumptions!$B$10:$B$12)/SUMPRODUCT(--(H34:J34&lt;&gt;""),Assumptions!$B$10:$B$12),0),""))</f>
        <v/>
      </c>
      <c r="R34" s="18">
        <f>IF(K34="","",ROUND(K34*Assumptions!$B$8,0))</f>
        <v/>
      </c>
      <c r="S34" s="18">
        <f>IF(AND(Q34="",R34=""),"",IFERROR(ROUND(MAX(IF(Q34="",0,Q34*(1+P34)),IF(R34="",0,R34)),0),""))</f>
        <v/>
      </c>
      <c r="T34" s="18">
        <f>IF(OR(S34="",L34="",L34&lt;=0),"",IFERROR(ROUNDUP(S34/L34,0),""))</f>
        <v/>
      </c>
      <c r="U34" s="16" t="n"/>
      <c r="V34" s="18">
        <f>IF(OR(U34="",L34="",L34&lt;=0),"",U34*L34)</f>
        <v/>
      </c>
      <c r="W34" s="18">
        <f>IF(OR(V34="",S34=""),"",V34-S34)</f>
        <v/>
      </c>
      <c r="X34" s="18">
        <f>IF(COUNTA(A34:M34,O34,U34,Y34)=0,"",IF(A34&lt;&gt;"Yes","Excluded",IF(OR(F34="",B34="",C34="",E34=""),"Setup Incomplete",IF(AND(COUNT(H34:J34)=0,K34=""),"Insufficient Data",IF(OR(L34="",L34&lt;=0),"Capacity Missing",IF(U34="","Plan Missing",IF(W34&lt;0,"Seat Shortage",IF(AND(S34&lt;M34,U34&gt;0),"Below Minimum",IF(W34&gt;=L34,"Excess Capacity","Aligned")))))))))</f>
        <v/>
      </c>
      <c r="Y34" s="17" t="n"/>
    </row>
    <row r="35">
      <c r="A35" s="16" t="n"/>
      <c r="B35" s="16" t="n"/>
      <c r="C35" s="16" t="n"/>
      <c r="D35" s="16" t="n"/>
      <c r="E35" s="16" t="n"/>
      <c r="F35" s="16" t="n"/>
      <c r="G35" s="17" t="n"/>
      <c r="H35" s="16" t="n"/>
      <c r="I35" s="16" t="n"/>
      <c r="J35" s="16" t="n"/>
      <c r="K35" s="16" t="n"/>
      <c r="L35" s="16" t="n"/>
      <c r="M35" s="16" t="n"/>
      <c r="N35" s="18">
        <f>IF(E35="","",IFERROR(INDEX(tblDepartmentAssumptions[Default Growth Rate],MATCH(E35,tblDepartmentAssumptions[Department],0)),Assumptions!$B$6))</f>
        <v/>
      </c>
      <c r="O35" s="16" t="n"/>
      <c r="P35" s="18">
        <f>IF(E35="","",IF(O35&lt;&gt;"",O35,N35))</f>
        <v/>
      </c>
      <c r="Q35" s="18">
        <f>IF(COUNT(H35:J35)=0,"",IFERROR(ROUND(SUMPRODUCT(H35:J35,Assumptions!$B$10:$B$12)/SUMPRODUCT(--(H35:J35&lt;&gt;""),Assumptions!$B$10:$B$12),0),""))</f>
        <v/>
      </c>
      <c r="R35" s="18">
        <f>IF(K35="","",ROUND(K35*Assumptions!$B$8,0))</f>
        <v/>
      </c>
      <c r="S35" s="18">
        <f>IF(AND(Q35="",R35=""),"",IFERROR(ROUND(MAX(IF(Q35="",0,Q35*(1+P35)),IF(R35="",0,R35)),0),""))</f>
        <v/>
      </c>
      <c r="T35" s="18">
        <f>IF(OR(S35="",L35="",L35&lt;=0),"",IFERROR(ROUNDUP(S35/L35,0),""))</f>
        <v/>
      </c>
      <c r="U35" s="16" t="n"/>
      <c r="V35" s="18">
        <f>IF(OR(U35="",L35="",L35&lt;=0),"",U35*L35)</f>
        <v/>
      </c>
      <c r="W35" s="18">
        <f>IF(OR(V35="",S35=""),"",V35-S35)</f>
        <v/>
      </c>
      <c r="X35" s="18">
        <f>IF(COUNTA(A35:M35,O35,U35,Y35)=0,"",IF(A35&lt;&gt;"Yes","Excluded",IF(OR(F35="",B35="",C35="",E35=""),"Setup Incomplete",IF(AND(COUNT(H35:J35)=0,K35=""),"Insufficient Data",IF(OR(L35="",L35&lt;=0),"Capacity Missing",IF(U35="","Plan Missing",IF(W35&lt;0,"Seat Shortage",IF(AND(S35&lt;M35,U35&gt;0),"Below Minimum",IF(W35&gt;=L35,"Excess Capacity","Aligned")))))))))</f>
        <v/>
      </c>
      <c r="Y35" s="17" t="n"/>
    </row>
    <row r="36">
      <c r="A36" s="16" t="n"/>
      <c r="B36" s="16" t="n"/>
      <c r="C36" s="16" t="n"/>
      <c r="D36" s="16" t="n"/>
      <c r="E36" s="16" t="n"/>
      <c r="F36" s="16" t="n"/>
      <c r="G36" s="17" t="n"/>
      <c r="H36" s="16" t="n"/>
      <c r="I36" s="16" t="n"/>
      <c r="J36" s="16" t="n"/>
      <c r="K36" s="16" t="n"/>
      <c r="L36" s="16" t="n"/>
      <c r="M36" s="16" t="n"/>
      <c r="N36" s="18">
        <f>IF(E36="","",IFERROR(INDEX(tblDepartmentAssumptions[Default Growth Rate],MATCH(E36,tblDepartmentAssumptions[Department],0)),Assumptions!$B$6))</f>
        <v/>
      </c>
      <c r="O36" s="16" t="n"/>
      <c r="P36" s="18">
        <f>IF(E36="","",IF(O36&lt;&gt;"",O36,N36))</f>
        <v/>
      </c>
      <c r="Q36" s="18">
        <f>IF(COUNT(H36:J36)=0,"",IFERROR(ROUND(SUMPRODUCT(H36:J36,Assumptions!$B$10:$B$12)/SUMPRODUCT(--(H36:J36&lt;&gt;""),Assumptions!$B$10:$B$12),0),""))</f>
        <v/>
      </c>
      <c r="R36" s="18">
        <f>IF(K36="","",ROUND(K36*Assumptions!$B$8,0))</f>
        <v/>
      </c>
      <c r="S36" s="18">
        <f>IF(AND(Q36="",R36=""),"",IFERROR(ROUND(MAX(IF(Q36="",0,Q36*(1+P36)),IF(R36="",0,R36)),0),""))</f>
        <v/>
      </c>
      <c r="T36" s="18">
        <f>IF(OR(S36="",L36="",L36&lt;=0),"",IFERROR(ROUNDUP(S36/L36,0),""))</f>
        <v/>
      </c>
      <c r="U36" s="16" t="n"/>
      <c r="V36" s="18">
        <f>IF(OR(U36="",L36="",L36&lt;=0),"",U36*L36)</f>
        <v/>
      </c>
      <c r="W36" s="18">
        <f>IF(OR(V36="",S36=""),"",V36-S36)</f>
        <v/>
      </c>
      <c r="X36" s="18">
        <f>IF(COUNTA(A36:M36,O36,U36,Y36)=0,"",IF(A36&lt;&gt;"Yes","Excluded",IF(OR(F36="",B36="",C36="",E36=""),"Setup Incomplete",IF(AND(COUNT(H36:J36)=0,K36=""),"Insufficient Data",IF(OR(L36="",L36&lt;=0),"Capacity Missing",IF(U36="","Plan Missing",IF(W36&lt;0,"Seat Shortage",IF(AND(S36&lt;M36,U36&gt;0),"Below Minimum",IF(W36&gt;=L36,"Excess Capacity","Aligned")))))))))</f>
        <v/>
      </c>
      <c r="Y36" s="17" t="n"/>
    </row>
    <row r="37">
      <c r="A37" s="16" t="n"/>
      <c r="B37" s="16" t="n"/>
      <c r="C37" s="16" t="n"/>
      <c r="D37" s="16" t="n"/>
      <c r="E37" s="16" t="n"/>
      <c r="F37" s="16" t="n"/>
      <c r="G37" s="17" t="n"/>
      <c r="H37" s="16" t="n"/>
      <c r="I37" s="16" t="n"/>
      <c r="J37" s="16" t="n"/>
      <c r="K37" s="16" t="n"/>
      <c r="L37" s="16" t="n"/>
      <c r="M37" s="16" t="n"/>
      <c r="N37" s="18">
        <f>IF(E37="","",IFERROR(INDEX(tblDepartmentAssumptions[Default Growth Rate],MATCH(E37,tblDepartmentAssumptions[Department],0)),Assumptions!$B$6))</f>
        <v/>
      </c>
      <c r="O37" s="16" t="n"/>
      <c r="P37" s="18">
        <f>IF(E37="","",IF(O37&lt;&gt;"",O37,N37))</f>
        <v/>
      </c>
      <c r="Q37" s="18">
        <f>IF(COUNT(H37:J37)=0,"",IFERROR(ROUND(SUMPRODUCT(H37:J37,Assumptions!$B$10:$B$12)/SUMPRODUCT(--(H37:J37&lt;&gt;""),Assumptions!$B$10:$B$12),0),""))</f>
        <v/>
      </c>
      <c r="R37" s="18">
        <f>IF(K37="","",ROUND(K37*Assumptions!$B$8,0))</f>
        <v/>
      </c>
      <c r="S37" s="18">
        <f>IF(AND(Q37="",R37=""),"",IFERROR(ROUND(MAX(IF(Q37="",0,Q37*(1+P37)),IF(R37="",0,R37)),0),""))</f>
        <v/>
      </c>
      <c r="T37" s="18">
        <f>IF(OR(S37="",L37="",L37&lt;=0),"",IFERROR(ROUNDUP(S37/L37,0),""))</f>
        <v/>
      </c>
      <c r="U37" s="16" t="n"/>
      <c r="V37" s="18">
        <f>IF(OR(U37="",L37="",L37&lt;=0),"",U37*L37)</f>
        <v/>
      </c>
      <c r="W37" s="18">
        <f>IF(OR(V37="",S37=""),"",V37-S37)</f>
        <v/>
      </c>
      <c r="X37" s="18">
        <f>IF(COUNTA(A37:M37,O37,U37,Y37)=0,"",IF(A37&lt;&gt;"Yes","Excluded",IF(OR(F37="",B37="",C37="",E37=""),"Setup Incomplete",IF(AND(COUNT(H37:J37)=0,K37=""),"Insufficient Data",IF(OR(L37="",L37&lt;=0),"Capacity Missing",IF(U37="","Plan Missing",IF(W37&lt;0,"Seat Shortage",IF(AND(S37&lt;M37,U37&gt;0),"Below Minimum",IF(W37&gt;=L37,"Excess Capacity","Aligned")))))))))</f>
        <v/>
      </c>
      <c r="Y37" s="17" t="n"/>
    </row>
    <row r="38">
      <c r="A38" s="16" t="n"/>
      <c r="B38" s="16" t="n"/>
      <c r="C38" s="16" t="n"/>
      <c r="D38" s="16" t="n"/>
      <c r="E38" s="16" t="n"/>
      <c r="F38" s="16" t="n"/>
      <c r="G38" s="17" t="n"/>
      <c r="H38" s="16" t="n"/>
      <c r="I38" s="16" t="n"/>
      <c r="J38" s="16" t="n"/>
      <c r="K38" s="16" t="n"/>
      <c r="L38" s="16" t="n"/>
      <c r="M38" s="16" t="n"/>
      <c r="N38" s="18">
        <f>IF(E38="","",IFERROR(INDEX(tblDepartmentAssumptions[Default Growth Rate],MATCH(E38,tblDepartmentAssumptions[Department],0)),Assumptions!$B$6))</f>
        <v/>
      </c>
      <c r="O38" s="16" t="n"/>
      <c r="P38" s="18">
        <f>IF(E38="","",IF(O38&lt;&gt;"",O38,N38))</f>
        <v/>
      </c>
      <c r="Q38" s="18">
        <f>IF(COUNT(H38:J38)=0,"",IFERROR(ROUND(SUMPRODUCT(H38:J38,Assumptions!$B$10:$B$12)/SUMPRODUCT(--(H38:J38&lt;&gt;""),Assumptions!$B$10:$B$12),0),""))</f>
        <v/>
      </c>
      <c r="R38" s="18">
        <f>IF(K38="","",ROUND(K38*Assumptions!$B$8,0))</f>
        <v/>
      </c>
      <c r="S38" s="18">
        <f>IF(AND(Q38="",R38=""),"",IFERROR(ROUND(MAX(IF(Q38="",0,Q38*(1+P38)),IF(R38="",0,R38)),0),""))</f>
        <v/>
      </c>
      <c r="T38" s="18">
        <f>IF(OR(S38="",L38="",L38&lt;=0),"",IFERROR(ROUNDUP(S38/L38,0),""))</f>
        <v/>
      </c>
      <c r="U38" s="16" t="n"/>
      <c r="V38" s="18">
        <f>IF(OR(U38="",L38="",L38&lt;=0),"",U38*L38)</f>
        <v/>
      </c>
      <c r="W38" s="18">
        <f>IF(OR(V38="",S38=""),"",V38-S38)</f>
        <v/>
      </c>
      <c r="X38" s="18">
        <f>IF(COUNTA(A38:M38,O38,U38,Y38)=0,"",IF(A38&lt;&gt;"Yes","Excluded",IF(OR(F38="",B38="",C38="",E38=""),"Setup Incomplete",IF(AND(COUNT(H38:J38)=0,K38=""),"Insufficient Data",IF(OR(L38="",L38&lt;=0),"Capacity Missing",IF(U38="","Plan Missing",IF(W38&lt;0,"Seat Shortage",IF(AND(S38&lt;M38,U38&gt;0),"Below Minimum",IF(W38&gt;=L38,"Excess Capacity","Aligned")))))))))</f>
        <v/>
      </c>
      <c r="Y38" s="17" t="n"/>
    </row>
    <row r="39">
      <c r="A39" s="16" t="n"/>
      <c r="B39" s="16" t="n"/>
      <c r="C39" s="16" t="n"/>
      <c r="D39" s="16" t="n"/>
      <c r="E39" s="16" t="n"/>
      <c r="F39" s="16" t="n"/>
      <c r="G39" s="17" t="n"/>
      <c r="H39" s="16" t="n"/>
      <c r="I39" s="16" t="n"/>
      <c r="J39" s="16" t="n"/>
      <c r="K39" s="16" t="n"/>
      <c r="L39" s="16" t="n"/>
      <c r="M39" s="16" t="n"/>
      <c r="N39" s="18">
        <f>IF(E39="","",IFERROR(INDEX(tblDepartmentAssumptions[Default Growth Rate],MATCH(E39,tblDepartmentAssumptions[Department],0)),Assumptions!$B$6))</f>
        <v/>
      </c>
      <c r="O39" s="16" t="n"/>
      <c r="P39" s="18">
        <f>IF(E39="","",IF(O39&lt;&gt;"",O39,N39))</f>
        <v/>
      </c>
      <c r="Q39" s="18">
        <f>IF(COUNT(H39:J39)=0,"",IFERROR(ROUND(SUMPRODUCT(H39:J39,Assumptions!$B$10:$B$12)/SUMPRODUCT(--(H39:J39&lt;&gt;""),Assumptions!$B$10:$B$12),0),""))</f>
        <v/>
      </c>
      <c r="R39" s="18">
        <f>IF(K39="","",ROUND(K39*Assumptions!$B$8,0))</f>
        <v/>
      </c>
      <c r="S39" s="18">
        <f>IF(AND(Q39="",R39=""),"",IFERROR(ROUND(MAX(IF(Q39="",0,Q39*(1+P39)),IF(R39="",0,R39)),0),""))</f>
        <v/>
      </c>
      <c r="T39" s="18">
        <f>IF(OR(S39="",L39="",L39&lt;=0),"",IFERROR(ROUNDUP(S39/L39,0),""))</f>
        <v/>
      </c>
      <c r="U39" s="16" t="n"/>
      <c r="V39" s="18">
        <f>IF(OR(U39="",L39="",L39&lt;=0),"",U39*L39)</f>
        <v/>
      </c>
      <c r="W39" s="18">
        <f>IF(OR(V39="",S39=""),"",V39-S39)</f>
        <v/>
      </c>
      <c r="X39" s="18">
        <f>IF(COUNTA(A39:M39,O39,U39,Y39)=0,"",IF(A39&lt;&gt;"Yes","Excluded",IF(OR(F39="",B39="",C39="",E39=""),"Setup Incomplete",IF(AND(COUNT(H39:J39)=0,K39=""),"Insufficient Data",IF(OR(L39="",L39&lt;=0),"Capacity Missing",IF(U39="","Plan Missing",IF(W39&lt;0,"Seat Shortage",IF(AND(S39&lt;M39,U39&gt;0),"Below Minimum",IF(W39&gt;=L39,"Excess Capacity","Aligned")))))))))</f>
        <v/>
      </c>
      <c r="Y39" s="17" t="n"/>
    </row>
    <row r="40">
      <c r="A40" s="16" t="n"/>
      <c r="B40" s="16" t="n"/>
      <c r="C40" s="16" t="n"/>
      <c r="D40" s="16" t="n"/>
      <c r="E40" s="16" t="n"/>
      <c r="F40" s="16" t="n"/>
      <c r="G40" s="17" t="n"/>
      <c r="H40" s="16" t="n"/>
      <c r="I40" s="16" t="n"/>
      <c r="J40" s="16" t="n"/>
      <c r="K40" s="16" t="n"/>
      <c r="L40" s="16" t="n"/>
      <c r="M40" s="16" t="n"/>
      <c r="N40" s="18">
        <f>IF(E40="","",IFERROR(INDEX(tblDepartmentAssumptions[Default Growth Rate],MATCH(E40,tblDepartmentAssumptions[Department],0)),Assumptions!$B$6))</f>
        <v/>
      </c>
      <c r="O40" s="16" t="n"/>
      <c r="P40" s="18">
        <f>IF(E40="","",IF(O40&lt;&gt;"",O40,N40))</f>
        <v/>
      </c>
      <c r="Q40" s="18">
        <f>IF(COUNT(H40:J40)=0,"",IFERROR(ROUND(SUMPRODUCT(H40:J40,Assumptions!$B$10:$B$12)/SUMPRODUCT(--(H40:J40&lt;&gt;""),Assumptions!$B$10:$B$12),0),""))</f>
        <v/>
      </c>
      <c r="R40" s="18">
        <f>IF(K40="","",ROUND(K40*Assumptions!$B$8,0))</f>
        <v/>
      </c>
      <c r="S40" s="18">
        <f>IF(AND(Q40="",R40=""),"",IFERROR(ROUND(MAX(IF(Q40="",0,Q40*(1+P40)),IF(R40="",0,R40)),0),""))</f>
        <v/>
      </c>
      <c r="T40" s="18">
        <f>IF(OR(S40="",L40="",L40&lt;=0),"",IFERROR(ROUNDUP(S40/L40,0),""))</f>
        <v/>
      </c>
      <c r="U40" s="16" t="n"/>
      <c r="V40" s="18">
        <f>IF(OR(U40="",L40="",L40&lt;=0),"",U40*L40)</f>
        <v/>
      </c>
      <c r="W40" s="18">
        <f>IF(OR(V40="",S40=""),"",V40-S40)</f>
        <v/>
      </c>
      <c r="X40" s="18">
        <f>IF(COUNTA(A40:M40,O40,U40,Y40)=0,"",IF(A40&lt;&gt;"Yes","Excluded",IF(OR(F40="",B40="",C40="",E40=""),"Setup Incomplete",IF(AND(COUNT(H40:J40)=0,K40=""),"Insufficient Data",IF(OR(L40="",L40&lt;=0),"Capacity Missing",IF(U40="","Plan Missing",IF(W40&lt;0,"Seat Shortage",IF(AND(S40&lt;M40,U40&gt;0),"Below Minimum",IF(W40&gt;=L40,"Excess Capacity","Aligned")))))))))</f>
        <v/>
      </c>
      <c r="Y40" s="17" t="n"/>
    </row>
    <row r="41">
      <c r="A41" s="16" t="n"/>
      <c r="B41" s="16" t="n"/>
      <c r="C41" s="16" t="n"/>
      <c r="D41" s="16" t="n"/>
      <c r="E41" s="16" t="n"/>
      <c r="F41" s="16" t="n"/>
      <c r="G41" s="17" t="n"/>
      <c r="H41" s="16" t="n"/>
      <c r="I41" s="16" t="n"/>
      <c r="J41" s="16" t="n"/>
      <c r="K41" s="16" t="n"/>
      <c r="L41" s="16" t="n"/>
      <c r="M41" s="16" t="n"/>
      <c r="N41" s="18">
        <f>IF(E41="","",IFERROR(INDEX(tblDepartmentAssumptions[Default Growth Rate],MATCH(E41,tblDepartmentAssumptions[Department],0)),Assumptions!$B$6))</f>
        <v/>
      </c>
      <c r="O41" s="16" t="n"/>
      <c r="P41" s="18">
        <f>IF(E41="","",IF(O41&lt;&gt;"",O41,N41))</f>
        <v/>
      </c>
      <c r="Q41" s="18">
        <f>IF(COUNT(H41:J41)=0,"",IFERROR(ROUND(SUMPRODUCT(H41:J41,Assumptions!$B$10:$B$12)/SUMPRODUCT(--(H41:J41&lt;&gt;""),Assumptions!$B$10:$B$12),0),""))</f>
        <v/>
      </c>
      <c r="R41" s="18">
        <f>IF(K41="","",ROUND(K41*Assumptions!$B$8,0))</f>
        <v/>
      </c>
      <c r="S41" s="18">
        <f>IF(AND(Q41="",R41=""),"",IFERROR(ROUND(MAX(IF(Q41="",0,Q41*(1+P41)),IF(R41="",0,R41)),0),""))</f>
        <v/>
      </c>
      <c r="T41" s="18">
        <f>IF(OR(S41="",L41="",L41&lt;=0),"",IFERROR(ROUNDUP(S41/L41,0),""))</f>
        <v/>
      </c>
      <c r="U41" s="16" t="n"/>
      <c r="V41" s="18">
        <f>IF(OR(U41="",L41="",L41&lt;=0),"",U41*L41)</f>
        <v/>
      </c>
      <c r="W41" s="18">
        <f>IF(OR(V41="",S41=""),"",V41-S41)</f>
        <v/>
      </c>
      <c r="X41" s="18">
        <f>IF(COUNTA(A41:M41,O41,U41,Y41)=0,"",IF(A41&lt;&gt;"Yes","Excluded",IF(OR(F41="",B41="",C41="",E41=""),"Setup Incomplete",IF(AND(COUNT(H41:J41)=0,K41=""),"Insufficient Data",IF(OR(L41="",L41&lt;=0),"Capacity Missing",IF(U41="","Plan Missing",IF(W41&lt;0,"Seat Shortage",IF(AND(S41&lt;M41,U41&gt;0),"Below Minimum",IF(W41&gt;=L41,"Excess Capacity","Aligned")))))))))</f>
        <v/>
      </c>
      <c r="Y41" s="17" t="n"/>
    </row>
    <row r="42">
      <c r="A42" s="16" t="n"/>
      <c r="B42" s="16" t="n"/>
      <c r="C42" s="16" t="n"/>
      <c r="D42" s="16" t="n"/>
      <c r="E42" s="16" t="n"/>
      <c r="F42" s="16" t="n"/>
      <c r="G42" s="17" t="n"/>
      <c r="H42" s="16" t="n"/>
      <c r="I42" s="16" t="n"/>
      <c r="J42" s="16" t="n"/>
      <c r="K42" s="16" t="n"/>
      <c r="L42" s="16" t="n"/>
      <c r="M42" s="16" t="n"/>
      <c r="N42" s="18">
        <f>IF(E42="","",IFERROR(INDEX(tblDepartmentAssumptions[Default Growth Rate],MATCH(E42,tblDepartmentAssumptions[Department],0)),Assumptions!$B$6))</f>
        <v/>
      </c>
      <c r="O42" s="16" t="n"/>
      <c r="P42" s="18">
        <f>IF(E42="","",IF(O42&lt;&gt;"",O42,N42))</f>
        <v/>
      </c>
      <c r="Q42" s="18">
        <f>IF(COUNT(H42:J42)=0,"",IFERROR(ROUND(SUMPRODUCT(H42:J42,Assumptions!$B$10:$B$12)/SUMPRODUCT(--(H42:J42&lt;&gt;""),Assumptions!$B$10:$B$12),0),""))</f>
        <v/>
      </c>
      <c r="R42" s="18">
        <f>IF(K42="","",ROUND(K42*Assumptions!$B$8,0))</f>
        <v/>
      </c>
      <c r="S42" s="18">
        <f>IF(AND(Q42="",R42=""),"",IFERROR(ROUND(MAX(IF(Q42="",0,Q42*(1+P42)),IF(R42="",0,R42)),0),""))</f>
        <v/>
      </c>
      <c r="T42" s="18">
        <f>IF(OR(S42="",L42="",L42&lt;=0),"",IFERROR(ROUNDUP(S42/L42,0),""))</f>
        <v/>
      </c>
      <c r="U42" s="16" t="n"/>
      <c r="V42" s="18">
        <f>IF(OR(U42="",L42="",L42&lt;=0),"",U42*L42)</f>
        <v/>
      </c>
      <c r="W42" s="18">
        <f>IF(OR(V42="",S42=""),"",V42-S42)</f>
        <v/>
      </c>
      <c r="X42" s="18">
        <f>IF(COUNTA(A42:M42,O42,U42,Y42)=0,"",IF(A42&lt;&gt;"Yes","Excluded",IF(OR(F42="",B42="",C42="",E42=""),"Setup Incomplete",IF(AND(COUNT(H42:J42)=0,K42=""),"Insufficient Data",IF(OR(L42="",L42&lt;=0),"Capacity Missing",IF(U42="","Plan Missing",IF(W42&lt;0,"Seat Shortage",IF(AND(S42&lt;M42,U42&gt;0),"Below Minimum",IF(W42&gt;=L42,"Excess Capacity","Aligned")))))))))</f>
        <v/>
      </c>
      <c r="Y42" s="17" t="n"/>
    </row>
    <row r="43">
      <c r="A43" s="16" t="n"/>
      <c r="B43" s="16" t="n"/>
      <c r="C43" s="16" t="n"/>
      <c r="D43" s="16" t="n"/>
      <c r="E43" s="16" t="n"/>
      <c r="F43" s="16" t="n"/>
      <c r="G43" s="17" t="n"/>
      <c r="H43" s="16" t="n"/>
      <c r="I43" s="16" t="n"/>
      <c r="J43" s="16" t="n"/>
      <c r="K43" s="16" t="n"/>
      <c r="L43" s="16" t="n"/>
      <c r="M43" s="16" t="n"/>
      <c r="N43" s="18">
        <f>IF(E43="","",IFERROR(INDEX(tblDepartmentAssumptions[Default Growth Rate],MATCH(E43,tblDepartmentAssumptions[Department],0)),Assumptions!$B$6))</f>
        <v/>
      </c>
      <c r="O43" s="16" t="n"/>
      <c r="P43" s="18">
        <f>IF(E43="","",IF(O43&lt;&gt;"",O43,N43))</f>
        <v/>
      </c>
      <c r="Q43" s="18">
        <f>IF(COUNT(H43:J43)=0,"",IFERROR(ROUND(SUMPRODUCT(H43:J43,Assumptions!$B$10:$B$12)/SUMPRODUCT(--(H43:J43&lt;&gt;""),Assumptions!$B$10:$B$12),0),""))</f>
        <v/>
      </c>
      <c r="R43" s="18">
        <f>IF(K43="","",ROUND(K43*Assumptions!$B$8,0))</f>
        <v/>
      </c>
      <c r="S43" s="18">
        <f>IF(AND(Q43="",R43=""),"",IFERROR(ROUND(MAX(IF(Q43="",0,Q43*(1+P43)),IF(R43="",0,R43)),0),""))</f>
        <v/>
      </c>
      <c r="T43" s="18">
        <f>IF(OR(S43="",L43="",L43&lt;=0),"",IFERROR(ROUNDUP(S43/L43,0),""))</f>
        <v/>
      </c>
      <c r="U43" s="16" t="n"/>
      <c r="V43" s="18">
        <f>IF(OR(U43="",L43="",L43&lt;=0),"",U43*L43)</f>
        <v/>
      </c>
      <c r="W43" s="18">
        <f>IF(OR(V43="",S43=""),"",V43-S43)</f>
        <v/>
      </c>
      <c r="X43" s="18">
        <f>IF(COUNTA(A43:M43,O43,U43,Y43)=0,"",IF(A43&lt;&gt;"Yes","Excluded",IF(OR(F43="",B43="",C43="",E43=""),"Setup Incomplete",IF(AND(COUNT(H43:J43)=0,K43=""),"Insufficient Data",IF(OR(L43="",L43&lt;=0),"Capacity Missing",IF(U43="","Plan Missing",IF(W43&lt;0,"Seat Shortage",IF(AND(S43&lt;M43,U43&gt;0),"Below Minimum",IF(W43&gt;=L43,"Excess Capacity","Aligned")))))))))</f>
        <v/>
      </c>
      <c r="Y43" s="17" t="n"/>
    </row>
    <row r="44">
      <c r="A44" s="16" t="n"/>
      <c r="B44" s="16" t="n"/>
      <c r="C44" s="16" t="n"/>
      <c r="D44" s="16" t="n"/>
      <c r="E44" s="16" t="n"/>
      <c r="F44" s="16" t="n"/>
      <c r="G44" s="17" t="n"/>
      <c r="H44" s="16" t="n"/>
      <c r="I44" s="16" t="n"/>
      <c r="J44" s="16" t="n"/>
      <c r="K44" s="16" t="n"/>
      <c r="L44" s="16" t="n"/>
      <c r="M44" s="16" t="n"/>
      <c r="N44" s="18">
        <f>IF(E44="","",IFERROR(INDEX(tblDepartmentAssumptions[Default Growth Rate],MATCH(E44,tblDepartmentAssumptions[Department],0)),Assumptions!$B$6))</f>
        <v/>
      </c>
      <c r="O44" s="16" t="n"/>
      <c r="P44" s="18">
        <f>IF(E44="","",IF(O44&lt;&gt;"",O44,N44))</f>
        <v/>
      </c>
      <c r="Q44" s="18">
        <f>IF(COUNT(H44:J44)=0,"",IFERROR(ROUND(SUMPRODUCT(H44:J44,Assumptions!$B$10:$B$12)/SUMPRODUCT(--(H44:J44&lt;&gt;""),Assumptions!$B$10:$B$12),0),""))</f>
        <v/>
      </c>
      <c r="R44" s="18">
        <f>IF(K44="","",ROUND(K44*Assumptions!$B$8,0))</f>
        <v/>
      </c>
      <c r="S44" s="18">
        <f>IF(AND(Q44="",R44=""),"",IFERROR(ROUND(MAX(IF(Q44="",0,Q44*(1+P44)),IF(R44="",0,R44)),0),""))</f>
        <v/>
      </c>
      <c r="T44" s="18">
        <f>IF(OR(S44="",L44="",L44&lt;=0),"",IFERROR(ROUNDUP(S44/L44,0),""))</f>
        <v/>
      </c>
      <c r="U44" s="16" t="n"/>
      <c r="V44" s="18">
        <f>IF(OR(U44="",L44="",L44&lt;=0),"",U44*L44)</f>
        <v/>
      </c>
      <c r="W44" s="18">
        <f>IF(OR(V44="",S44=""),"",V44-S44)</f>
        <v/>
      </c>
      <c r="X44" s="18">
        <f>IF(COUNTA(A44:M44,O44,U44,Y44)=0,"",IF(A44&lt;&gt;"Yes","Excluded",IF(OR(F44="",B44="",C44="",E44=""),"Setup Incomplete",IF(AND(COUNT(H44:J44)=0,K44=""),"Insufficient Data",IF(OR(L44="",L44&lt;=0),"Capacity Missing",IF(U44="","Plan Missing",IF(W44&lt;0,"Seat Shortage",IF(AND(S44&lt;M44,U44&gt;0),"Below Minimum",IF(W44&gt;=L44,"Excess Capacity","Aligned")))))))))</f>
        <v/>
      </c>
      <c r="Y44" s="17" t="n"/>
    </row>
    <row r="45">
      <c r="A45" s="16" t="n"/>
      <c r="B45" s="16" t="n"/>
      <c r="C45" s="16" t="n"/>
      <c r="D45" s="16" t="n"/>
      <c r="E45" s="16" t="n"/>
      <c r="F45" s="16" t="n"/>
      <c r="G45" s="17" t="n"/>
      <c r="H45" s="16" t="n"/>
      <c r="I45" s="16" t="n"/>
      <c r="J45" s="16" t="n"/>
      <c r="K45" s="16" t="n"/>
      <c r="L45" s="16" t="n"/>
      <c r="M45" s="16" t="n"/>
      <c r="N45" s="18">
        <f>IF(E45="","",IFERROR(INDEX(tblDepartmentAssumptions[Default Growth Rate],MATCH(E45,tblDepartmentAssumptions[Department],0)),Assumptions!$B$6))</f>
        <v/>
      </c>
      <c r="O45" s="16" t="n"/>
      <c r="P45" s="18">
        <f>IF(E45="","",IF(O45&lt;&gt;"",O45,N45))</f>
        <v/>
      </c>
      <c r="Q45" s="18">
        <f>IF(COUNT(H45:J45)=0,"",IFERROR(ROUND(SUMPRODUCT(H45:J45,Assumptions!$B$10:$B$12)/SUMPRODUCT(--(H45:J45&lt;&gt;""),Assumptions!$B$10:$B$12),0),""))</f>
        <v/>
      </c>
      <c r="R45" s="18">
        <f>IF(K45="","",ROUND(K45*Assumptions!$B$8,0))</f>
        <v/>
      </c>
      <c r="S45" s="18">
        <f>IF(AND(Q45="",R45=""),"",IFERROR(ROUND(MAX(IF(Q45="",0,Q45*(1+P45)),IF(R45="",0,R45)),0),""))</f>
        <v/>
      </c>
      <c r="T45" s="18">
        <f>IF(OR(S45="",L45="",L45&lt;=0),"",IFERROR(ROUNDUP(S45/L45,0),""))</f>
        <v/>
      </c>
      <c r="U45" s="16" t="n"/>
      <c r="V45" s="18">
        <f>IF(OR(U45="",L45="",L45&lt;=0),"",U45*L45)</f>
        <v/>
      </c>
      <c r="W45" s="18">
        <f>IF(OR(V45="",S45=""),"",V45-S45)</f>
        <v/>
      </c>
      <c r="X45" s="18">
        <f>IF(COUNTA(A45:M45,O45,U45,Y45)=0,"",IF(A45&lt;&gt;"Yes","Excluded",IF(OR(F45="",B45="",C45="",E45=""),"Setup Incomplete",IF(AND(COUNT(H45:J45)=0,K45=""),"Insufficient Data",IF(OR(L45="",L45&lt;=0),"Capacity Missing",IF(U45="","Plan Missing",IF(W45&lt;0,"Seat Shortage",IF(AND(S45&lt;M45,U45&gt;0),"Below Minimum",IF(W45&gt;=L45,"Excess Capacity","Aligned")))))))))</f>
        <v/>
      </c>
      <c r="Y45" s="17" t="n"/>
    </row>
    <row r="46">
      <c r="A46" s="16" t="n"/>
      <c r="B46" s="16" t="n"/>
      <c r="C46" s="16" t="n"/>
      <c r="D46" s="16" t="n"/>
      <c r="E46" s="16" t="n"/>
      <c r="F46" s="16" t="n"/>
      <c r="G46" s="17" t="n"/>
      <c r="H46" s="16" t="n"/>
      <c r="I46" s="16" t="n"/>
      <c r="J46" s="16" t="n"/>
      <c r="K46" s="16" t="n"/>
      <c r="L46" s="16" t="n"/>
      <c r="M46" s="16" t="n"/>
      <c r="N46" s="18">
        <f>IF(E46="","",IFERROR(INDEX(tblDepartmentAssumptions[Default Growth Rate],MATCH(E46,tblDepartmentAssumptions[Department],0)),Assumptions!$B$6))</f>
        <v/>
      </c>
      <c r="O46" s="16" t="n"/>
      <c r="P46" s="18">
        <f>IF(E46="","",IF(O46&lt;&gt;"",O46,N46))</f>
        <v/>
      </c>
      <c r="Q46" s="18">
        <f>IF(COUNT(H46:J46)=0,"",IFERROR(ROUND(SUMPRODUCT(H46:J46,Assumptions!$B$10:$B$12)/SUMPRODUCT(--(H46:J46&lt;&gt;""),Assumptions!$B$10:$B$12),0),""))</f>
        <v/>
      </c>
      <c r="R46" s="18">
        <f>IF(K46="","",ROUND(K46*Assumptions!$B$8,0))</f>
        <v/>
      </c>
      <c r="S46" s="18">
        <f>IF(AND(Q46="",R46=""),"",IFERROR(ROUND(MAX(IF(Q46="",0,Q46*(1+P46)),IF(R46="",0,R46)),0),""))</f>
        <v/>
      </c>
      <c r="T46" s="18">
        <f>IF(OR(S46="",L46="",L46&lt;=0),"",IFERROR(ROUNDUP(S46/L46,0),""))</f>
        <v/>
      </c>
      <c r="U46" s="16" t="n"/>
      <c r="V46" s="18">
        <f>IF(OR(U46="",L46="",L46&lt;=0),"",U46*L46)</f>
        <v/>
      </c>
      <c r="W46" s="18">
        <f>IF(OR(V46="",S46=""),"",V46-S46)</f>
        <v/>
      </c>
      <c r="X46" s="18">
        <f>IF(COUNTA(A46:M46,O46,U46,Y46)=0,"",IF(A46&lt;&gt;"Yes","Excluded",IF(OR(F46="",B46="",C46="",E46=""),"Setup Incomplete",IF(AND(COUNT(H46:J46)=0,K46=""),"Insufficient Data",IF(OR(L46="",L46&lt;=0),"Capacity Missing",IF(U46="","Plan Missing",IF(W46&lt;0,"Seat Shortage",IF(AND(S46&lt;M46,U46&gt;0),"Below Minimum",IF(W46&gt;=L46,"Excess Capacity","Aligned")))))))))</f>
        <v/>
      </c>
      <c r="Y46" s="17" t="n"/>
    </row>
    <row r="47">
      <c r="A47" s="16" t="n"/>
      <c r="B47" s="16" t="n"/>
      <c r="C47" s="16" t="n"/>
      <c r="D47" s="16" t="n"/>
      <c r="E47" s="16" t="n"/>
      <c r="F47" s="16" t="n"/>
      <c r="G47" s="17" t="n"/>
      <c r="H47" s="16" t="n"/>
      <c r="I47" s="16" t="n"/>
      <c r="J47" s="16" t="n"/>
      <c r="K47" s="16" t="n"/>
      <c r="L47" s="16" t="n"/>
      <c r="M47" s="16" t="n"/>
      <c r="N47" s="18">
        <f>IF(E47="","",IFERROR(INDEX(tblDepartmentAssumptions[Default Growth Rate],MATCH(E47,tblDepartmentAssumptions[Department],0)),Assumptions!$B$6))</f>
        <v/>
      </c>
      <c r="O47" s="16" t="n"/>
      <c r="P47" s="18">
        <f>IF(E47="","",IF(O47&lt;&gt;"",O47,N47))</f>
        <v/>
      </c>
      <c r="Q47" s="18">
        <f>IF(COUNT(H47:J47)=0,"",IFERROR(ROUND(SUMPRODUCT(H47:J47,Assumptions!$B$10:$B$12)/SUMPRODUCT(--(H47:J47&lt;&gt;""),Assumptions!$B$10:$B$12),0),""))</f>
        <v/>
      </c>
      <c r="R47" s="18">
        <f>IF(K47="","",ROUND(K47*Assumptions!$B$8,0))</f>
        <v/>
      </c>
      <c r="S47" s="18">
        <f>IF(AND(Q47="",R47=""),"",IFERROR(ROUND(MAX(IF(Q47="",0,Q47*(1+P47)),IF(R47="",0,R47)),0),""))</f>
        <v/>
      </c>
      <c r="T47" s="18">
        <f>IF(OR(S47="",L47="",L47&lt;=0),"",IFERROR(ROUNDUP(S47/L47,0),""))</f>
        <v/>
      </c>
      <c r="U47" s="16" t="n"/>
      <c r="V47" s="18">
        <f>IF(OR(U47="",L47="",L47&lt;=0),"",U47*L47)</f>
        <v/>
      </c>
      <c r="W47" s="18">
        <f>IF(OR(V47="",S47=""),"",V47-S47)</f>
        <v/>
      </c>
      <c r="X47" s="18">
        <f>IF(COUNTA(A47:M47,O47,U47,Y47)=0,"",IF(A47&lt;&gt;"Yes","Excluded",IF(OR(F47="",B47="",C47="",E47=""),"Setup Incomplete",IF(AND(COUNT(H47:J47)=0,K47=""),"Insufficient Data",IF(OR(L47="",L47&lt;=0),"Capacity Missing",IF(U47="","Plan Missing",IF(W47&lt;0,"Seat Shortage",IF(AND(S47&lt;M47,U47&gt;0),"Below Minimum",IF(W47&gt;=L47,"Excess Capacity","Aligned")))))))))</f>
        <v/>
      </c>
      <c r="Y47" s="17" t="n"/>
    </row>
    <row r="48">
      <c r="A48" s="16" t="n"/>
      <c r="B48" s="16" t="n"/>
      <c r="C48" s="16" t="n"/>
      <c r="D48" s="16" t="n"/>
      <c r="E48" s="16" t="n"/>
      <c r="F48" s="16" t="n"/>
      <c r="G48" s="17" t="n"/>
      <c r="H48" s="16" t="n"/>
      <c r="I48" s="16" t="n"/>
      <c r="J48" s="16" t="n"/>
      <c r="K48" s="16" t="n"/>
      <c r="L48" s="16" t="n"/>
      <c r="M48" s="16" t="n"/>
      <c r="N48" s="18">
        <f>IF(E48="","",IFERROR(INDEX(tblDepartmentAssumptions[Default Growth Rate],MATCH(E48,tblDepartmentAssumptions[Department],0)),Assumptions!$B$6))</f>
        <v/>
      </c>
      <c r="O48" s="16" t="n"/>
      <c r="P48" s="18">
        <f>IF(E48="","",IF(O48&lt;&gt;"",O48,N48))</f>
        <v/>
      </c>
      <c r="Q48" s="18">
        <f>IF(COUNT(H48:J48)=0,"",IFERROR(ROUND(SUMPRODUCT(H48:J48,Assumptions!$B$10:$B$12)/SUMPRODUCT(--(H48:J48&lt;&gt;""),Assumptions!$B$10:$B$12),0),""))</f>
        <v/>
      </c>
      <c r="R48" s="18">
        <f>IF(K48="","",ROUND(K48*Assumptions!$B$8,0))</f>
        <v/>
      </c>
      <c r="S48" s="18">
        <f>IF(AND(Q48="",R48=""),"",IFERROR(ROUND(MAX(IF(Q48="",0,Q48*(1+P48)),IF(R48="",0,R48)),0),""))</f>
        <v/>
      </c>
      <c r="T48" s="18">
        <f>IF(OR(S48="",L48="",L48&lt;=0),"",IFERROR(ROUNDUP(S48/L48,0),""))</f>
        <v/>
      </c>
      <c r="U48" s="16" t="n"/>
      <c r="V48" s="18">
        <f>IF(OR(U48="",L48="",L48&lt;=0),"",U48*L48)</f>
        <v/>
      </c>
      <c r="W48" s="18">
        <f>IF(OR(V48="",S48=""),"",V48-S48)</f>
        <v/>
      </c>
      <c r="X48" s="18">
        <f>IF(COUNTA(A48:M48,O48,U48,Y48)=0,"",IF(A48&lt;&gt;"Yes","Excluded",IF(OR(F48="",B48="",C48="",E48=""),"Setup Incomplete",IF(AND(COUNT(H48:J48)=0,K48=""),"Insufficient Data",IF(OR(L48="",L48&lt;=0),"Capacity Missing",IF(U48="","Plan Missing",IF(W48&lt;0,"Seat Shortage",IF(AND(S48&lt;M48,U48&gt;0),"Below Minimum",IF(W48&gt;=L48,"Excess Capacity","Aligned")))))))))</f>
        <v/>
      </c>
      <c r="Y48" s="17" t="n"/>
    </row>
    <row r="49">
      <c r="A49" s="16" t="n"/>
      <c r="B49" s="16" t="n"/>
      <c r="C49" s="16" t="n"/>
      <c r="D49" s="16" t="n"/>
      <c r="E49" s="16" t="n"/>
      <c r="F49" s="16" t="n"/>
      <c r="G49" s="17" t="n"/>
      <c r="H49" s="16" t="n"/>
      <c r="I49" s="16" t="n"/>
      <c r="J49" s="16" t="n"/>
      <c r="K49" s="16" t="n"/>
      <c r="L49" s="16" t="n"/>
      <c r="M49" s="16" t="n"/>
      <c r="N49" s="18">
        <f>IF(E49="","",IFERROR(INDEX(tblDepartmentAssumptions[Default Growth Rate],MATCH(E49,tblDepartmentAssumptions[Department],0)),Assumptions!$B$6))</f>
        <v/>
      </c>
      <c r="O49" s="16" t="n"/>
      <c r="P49" s="18">
        <f>IF(E49="","",IF(O49&lt;&gt;"",O49,N49))</f>
        <v/>
      </c>
      <c r="Q49" s="18">
        <f>IF(COUNT(H49:J49)=0,"",IFERROR(ROUND(SUMPRODUCT(H49:J49,Assumptions!$B$10:$B$12)/SUMPRODUCT(--(H49:J49&lt;&gt;""),Assumptions!$B$10:$B$12),0),""))</f>
        <v/>
      </c>
      <c r="R49" s="18">
        <f>IF(K49="","",ROUND(K49*Assumptions!$B$8,0))</f>
        <v/>
      </c>
      <c r="S49" s="18">
        <f>IF(AND(Q49="",R49=""),"",IFERROR(ROUND(MAX(IF(Q49="",0,Q49*(1+P49)),IF(R49="",0,R49)),0),""))</f>
        <v/>
      </c>
      <c r="T49" s="18">
        <f>IF(OR(S49="",L49="",L49&lt;=0),"",IFERROR(ROUNDUP(S49/L49,0),""))</f>
        <v/>
      </c>
      <c r="U49" s="16" t="n"/>
      <c r="V49" s="18">
        <f>IF(OR(U49="",L49="",L49&lt;=0),"",U49*L49)</f>
        <v/>
      </c>
      <c r="W49" s="18">
        <f>IF(OR(V49="",S49=""),"",V49-S49)</f>
        <v/>
      </c>
      <c r="X49" s="18">
        <f>IF(COUNTA(A49:M49,O49,U49,Y49)=0,"",IF(A49&lt;&gt;"Yes","Excluded",IF(OR(F49="",B49="",C49="",E49=""),"Setup Incomplete",IF(AND(COUNT(H49:J49)=0,K49=""),"Insufficient Data",IF(OR(L49="",L49&lt;=0),"Capacity Missing",IF(U49="","Plan Missing",IF(W49&lt;0,"Seat Shortage",IF(AND(S49&lt;M49,U49&gt;0),"Below Minimum",IF(W49&gt;=L49,"Excess Capacity","Aligned")))))))))</f>
        <v/>
      </c>
      <c r="Y49" s="17" t="n"/>
    </row>
    <row r="50">
      <c r="A50" s="16" t="n"/>
      <c r="B50" s="16" t="n"/>
      <c r="C50" s="16" t="n"/>
      <c r="D50" s="16" t="n"/>
      <c r="E50" s="16" t="n"/>
      <c r="F50" s="16" t="n"/>
      <c r="G50" s="17" t="n"/>
      <c r="H50" s="16" t="n"/>
      <c r="I50" s="16" t="n"/>
      <c r="J50" s="16" t="n"/>
      <c r="K50" s="16" t="n"/>
      <c r="L50" s="16" t="n"/>
      <c r="M50" s="16" t="n"/>
      <c r="N50" s="18">
        <f>IF(E50="","",IFERROR(INDEX(tblDepartmentAssumptions[Default Growth Rate],MATCH(E50,tblDepartmentAssumptions[Department],0)),Assumptions!$B$6))</f>
        <v/>
      </c>
      <c r="O50" s="16" t="n"/>
      <c r="P50" s="18">
        <f>IF(E50="","",IF(O50&lt;&gt;"",O50,N50))</f>
        <v/>
      </c>
      <c r="Q50" s="18">
        <f>IF(COUNT(H50:J50)=0,"",IFERROR(ROUND(SUMPRODUCT(H50:J50,Assumptions!$B$10:$B$12)/SUMPRODUCT(--(H50:J50&lt;&gt;""),Assumptions!$B$10:$B$12),0),""))</f>
        <v/>
      </c>
      <c r="R50" s="18">
        <f>IF(K50="","",ROUND(K50*Assumptions!$B$8,0))</f>
        <v/>
      </c>
      <c r="S50" s="18">
        <f>IF(AND(Q50="",R50=""),"",IFERROR(ROUND(MAX(IF(Q50="",0,Q50*(1+P50)),IF(R50="",0,R50)),0),""))</f>
        <v/>
      </c>
      <c r="T50" s="18">
        <f>IF(OR(S50="",L50="",L50&lt;=0),"",IFERROR(ROUNDUP(S50/L50,0),""))</f>
        <v/>
      </c>
      <c r="U50" s="16" t="n"/>
      <c r="V50" s="18">
        <f>IF(OR(U50="",L50="",L50&lt;=0),"",U50*L50)</f>
        <v/>
      </c>
      <c r="W50" s="18">
        <f>IF(OR(V50="",S50=""),"",V50-S50)</f>
        <v/>
      </c>
      <c r="X50" s="18">
        <f>IF(COUNTA(A50:M50,O50,U50,Y50)=0,"",IF(A50&lt;&gt;"Yes","Excluded",IF(OR(F50="",B50="",C50="",E50=""),"Setup Incomplete",IF(AND(COUNT(H50:J50)=0,K50=""),"Insufficient Data",IF(OR(L50="",L50&lt;=0),"Capacity Missing",IF(U50="","Plan Missing",IF(W50&lt;0,"Seat Shortage",IF(AND(S50&lt;M50,U50&gt;0),"Below Minimum",IF(W50&gt;=L50,"Excess Capacity","Aligned")))))))))</f>
        <v/>
      </c>
      <c r="Y50" s="17" t="n"/>
    </row>
    <row r="51">
      <c r="A51" s="16" t="n"/>
      <c r="B51" s="16" t="n"/>
      <c r="C51" s="16" t="n"/>
      <c r="D51" s="16" t="n"/>
      <c r="E51" s="16" t="n"/>
      <c r="F51" s="16" t="n"/>
      <c r="G51" s="17" t="n"/>
      <c r="H51" s="16" t="n"/>
      <c r="I51" s="16" t="n"/>
      <c r="J51" s="16" t="n"/>
      <c r="K51" s="16" t="n"/>
      <c r="L51" s="16" t="n"/>
      <c r="M51" s="16" t="n"/>
      <c r="N51" s="18">
        <f>IF(E51="","",IFERROR(INDEX(tblDepartmentAssumptions[Default Growth Rate],MATCH(E51,tblDepartmentAssumptions[Department],0)),Assumptions!$B$6))</f>
        <v/>
      </c>
      <c r="O51" s="16" t="n"/>
      <c r="P51" s="18">
        <f>IF(E51="","",IF(O51&lt;&gt;"",O51,N51))</f>
        <v/>
      </c>
      <c r="Q51" s="18">
        <f>IF(COUNT(H51:J51)=0,"",IFERROR(ROUND(SUMPRODUCT(H51:J51,Assumptions!$B$10:$B$12)/SUMPRODUCT(--(H51:J51&lt;&gt;""),Assumptions!$B$10:$B$12),0),""))</f>
        <v/>
      </c>
      <c r="R51" s="18">
        <f>IF(K51="","",ROUND(K51*Assumptions!$B$8,0))</f>
        <v/>
      </c>
      <c r="S51" s="18">
        <f>IF(AND(Q51="",R51=""),"",IFERROR(ROUND(MAX(IF(Q51="",0,Q51*(1+P51)),IF(R51="",0,R51)),0),""))</f>
        <v/>
      </c>
      <c r="T51" s="18">
        <f>IF(OR(S51="",L51="",L51&lt;=0),"",IFERROR(ROUNDUP(S51/L51,0),""))</f>
        <v/>
      </c>
      <c r="U51" s="16" t="n"/>
      <c r="V51" s="18">
        <f>IF(OR(U51="",L51="",L51&lt;=0),"",U51*L51)</f>
        <v/>
      </c>
      <c r="W51" s="18">
        <f>IF(OR(V51="",S51=""),"",V51-S51)</f>
        <v/>
      </c>
      <c r="X51" s="18">
        <f>IF(COUNTA(A51:M51,O51,U51,Y51)=0,"",IF(A51&lt;&gt;"Yes","Excluded",IF(OR(F51="",B51="",C51="",E51=""),"Setup Incomplete",IF(AND(COUNT(H51:J51)=0,K51=""),"Insufficient Data",IF(OR(L51="",L51&lt;=0),"Capacity Missing",IF(U51="","Plan Missing",IF(W51&lt;0,"Seat Shortage",IF(AND(S51&lt;M51,U51&gt;0),"Below Minimum",IF(W51&gt;=L51,"Excess Capacity","Aligned")))))))))</f>
        <v/>
      </c>
      <c r="Y51" s="17" t="n"/>
    </row>
    <row r="52">
      <c r="A52" s="16" t="n"/>
      <c r="B52" s="16" t="n"/>
      <c r="C52" s="16" t="n"/>
      <c r="D52" s="16" t="n"/>
      <c r="E52" s="16" t="n"/>
      <c r="F52" s="16" t="n"/>
      <c r="G52" s="17" t="n"/>
      <c r="H52" s="16" t="n"/>
      <c r="I52" s="16" t="n"/>
      <c r="J52" s="16" t="n"/>
      <c r="K52" s="16" t="n"/>
      <c r="L52" s="16" t="n"/>
      <c r="M52" s="16" t="n"/>
      <c r="N52" s="18">
        <f>IF(E52="","",IFERROR(INDEX(tblDepartmentAssumptions[Default Growth Rate],MATCH(E52,tblDepartmentAssumptions[Department],0)),Assumptions!$B$6))</f>
        <v/>
      </c>
      <c r="O52" s="16" t="n"/>
      <c r="P52" s="18">
        <f>IF(E52="","",IF(O52&lt;&gt;"",O52,N52))</f>
        <v/>
      </c>
      <c r="Q52" s="18">
        <f>IF(COUNT(H52:J52)=0,"",IFERROR(ROUND(SUMPRODUCT(H52:J52,Assumptions!$B$10:$B$12)/SUMPRODUCT(--(H52:J52&lt;&gt;""),Assumptions!$B$10:$B$12),0),""))</f>
        <v/>
      </c>
      <c r="R52" s="18">
        <f>IF(K52="","",ROUND(K52*Assumptions!$B$8,0))</f>
        <v/>
      </c>
      <c r="S52" s="18">
        <f>IF(AND(Q52="",R52=""),"",IFERROR(ROUND(MAX(IF(Q52="",0,Q52*(1+P52)),IF(R52="",0,R52)),0),""))</f>
        <v/>
      </c>
      <c r="T52" s="18">
        <f>IF(OR(S52="",L52="",L52&lt;=0),"",IFERROR(ROUNDUP(S52/L52,0),""))</f>
        <v/>
      </c>
      <c r="U52" s="16" t="n"/>
      <c r="V52" s="18">
        <f>IF(OR(U52="",L52="",L52&lt;=0),"",U52*L52)</f>
        <v/>
      </c>
      <c r="W52" s="18">
        <f>IF(OR(V52="",S52=""),"",V52-S52)</f>
        <v/>
      </c>
      <c r="X52" s="18">
        <f>IF(COUNTA(A52:M52,O52,U52,Y52)=0,"",IF(A52&lt;&gt;"Yes","Excluded",IF(OR(F52="",B52="",C52="",E52=""),"Setup Incomplete",IF(AND(COUNT(H52:J52)=0,K52=""),"Insufficient Data",IF(OR(L52="",L52&lt;=0),"Capacity Missing",IF(U52="","Plan Missing",IF(W52&lt;0,"Seat Shortage",IF(AND(S52&lt;M52,U52&gt;0),"Below Minimum",IF(W52&gt;=L52,"Excess Capacity","Aligned")))))))))</f>
        <v/>
      </c>
      <c r="Y52" s="17" t="n"/>
    </row>
    <row r="53">
      <c r="A53" s="16" t="n"/>
      <c r="B53" s="16" t="n"/>
      <c r="C53" s="16" t="n"/>
      <c r="D53" s="16" t="n"/>
      <c r="E53" s="16" t="n"/>
      <c r="F53" s="16" t="n"/>
      <c r="G53" s="17" t="n"/>
      <c r="H53" s="16" t="n"/>
      <c r="I53" s="16" t="n"/>
      <c r="J53" s="16" t="n"/>
      <c r="K53" s="16" t="n"/>
      <c r="L53" s="16" t="n"/>
      <c r="M53" s="16" t="n"/>
      <c r="N53" s="18">
        <f>IF(E53="","",IFERROR(INDEX(tblDepartmentAssumptions[Default Growth Rate],MATCH(E53,tblDepartmentAssumptions[Department],0)),Assumptions!$B$6))</f>
        <v/>
      </c>
      <c r="O53" s="16" t="n"/>
      <c r="P53" s="18">
        <f>IF(E53="","",IF(O53&lt;&gt;"",O53,N53))</f>
        <v/>
      </c>
      <c r="Q53" s="18">
        <f>IF(COUNT(H53:J53)=0,"",IFERROR(ROUND(SUMPRODUCT(H53:J53,Assumptions!$B$10:$B$12)/SUMPRODUCT(--(H53:J53&lt;&gt;""),Assumptions!$B$10:$B$12),0),""))</f>
        <v/>
      </c>
      <c r="R53" s="18">
        <f>IF(K53="","",ROUND(K53*Assumptions!$B$8,0))</f>
        <v/>
      </c>
      <c r="S53" s="18">
        <f>IF(AND(Q53="",R53=""),"",IFERROR(ROUND(MAX(IF(Q53="",0,Q53*(1+P53)),IF(R53="",0,R53)),0),""))</f>
        <v/>
      </c>
      <c r="T53" s="18">
        <f>IF(OR(S53="",L53="",L53&lt;=0),"",IFERROR(ROUNDUP(S53/L53,0),""))</f>
        <v/>
      </c>
      <c r="U53" s="16" t="n"/>
      <c r="V53" s="18">
        <f>IF(OR(U53="",L53="",L53&lt;=0),"",U53*L53)</f>
        <v/>
      </c>
      <c r="W53" s="18">
        <f>IF(OR(V53="",S53=""),"",V53-S53)</f>
        <v/>
      </c>
      <c r="X53" s="18">
        <f>IF(COUNTA(A53:M53,O53,U53,Y53)=0,"",IF(A53&lt;&gt;"Yes","Excluded",IF(OR(F53="",B53="",C53="",E53=""),"Setup Incomplete",IF(AND(COUNT(H53:J53)=0,K53=""),"Insufficient Data",IF(OR(L53="",L53&lt;=0),"Capacity Missing",IF(U53="","Plan Missing",IF(W53&lt;0,"Seat Shortage",IF(AND(S53&lt;M53,U53&gt;0),"Below Minimum",IF(W53&gt;=L53,"Excess Capacity","Aligned")))))))))</f>
        <v/>
      </c>
      <c r="Y53" s="17" t="n"/>
    </row>
    <row r="54">
      <c r="A54" s="16" t="n"/>
      <c r="B54" s="16" t="n"/>
      <c r="C54" s="16" t="n"/>
      <c r="D54" s="16" t="n"/>
      <c r="E54" s="16" t="n"/>
      <c r="F54" s="16" t="n"/>
      <c r="G54" s="17" t="n"/>
      <c r="H54" s="16" t="n"/>
      <c r="I54" s="16" t="n"/>
      <c r="J54" s="16" t="n"/>
      <c r="K54" s="16" t="n"/>
      <c r="L54" s="16" t="n"/>
      <c r="M54" s="16" t="n"/>
      <c r="N54" s="18">
        <f>IF(E54="","",IFERROR(INDEX(tblDepartmentAssumptions[Default Growth Rate],MATCH(E54,tblDepartmentAssumptions[Department],0)),Assumptions!$B$6))</f>
        <v/>
      </c>
      <c r="O54" s="16" t="n"/>
      <c r="P54" s="18">
        <f>IF(E54="","",IF(O54&lt;&gt;"",O54,N54))</f>
        <v/>
      </c>
      <c r="Q54" s="18">
        <f>IF(COUNT(H54:J54)=0,"",IFERROR(ROUND(SUMPRODUCT(H54:J54,Assumptions!$B$10:$B$12)/SUMPRODUCT(--(H54:J54&lt;&gt;""),Assumptions!$B$10:$B$12),0),""))</f>
        <v/>
      </c>
      <c r="R54" s="18">
        <f>IF(K54="","",ROUND(K54*Assumptions!$B$8,0))</f>
        <v/>
      </c>
      <c r="S54" s="18">
        <f>IF(AND(Q54="",R54=""),"",IFERROR(ROUND(MAX(IF(Q54="",0,Q54*(1+P54)),IF(R54="",0,R54)),0),""))</f>
        <v/>
      </c>
      <c r="T54" s="18">
        <f>IF(OR(S54="",L54="",L54&lt;=0),"",IFERROR(ROUNDUP(S54/L54,0),""))</f>
        <v/>
      </c>
      <c r="U54" s="16" t="n"/>
      <c r="V54" s="18">
        <f>IF(OR(U54="",L54="",L54&lt;=0),"",U54*L54)</f>
        <v/>
      </c>
      <c r="W54" s="18">
        <f>IF(OR(V54="",S54=""),"",V54-S54)</f>
        <v/>
      </c>
      <c r="X54" s="18">
        <f>IF(COUNTA(A54:M54,O54,U54,Y54)=0,"",IF(A54&lt;&gt;"Yes","Excluded",IF(OR(F54="",B54="",C54="",E54=""),"Setup Incomplete",IF(AND(COUNT(H54:J54)=0,K54=""),"Insufficient Data",IF(OR(L54="",L54&lt;=0),"Capacity Missing",IF(U54="","Plan Missing",IF(W54&lt;0,"Seat Shortage",IF(AND(S54&lt;M54,U54&gt;0),"Below Minimum",IF(W54&gt;=L54,"Excess Capacity","Aligned")))))))))</f>
        <v/>
      </c>
      <c r="Y54" s="17" t="n"/>
    </row>
    <row r="55">
      <c r="A55" s="16" t="n"/>
      <c r="B55" s="16" t="n"/>
      <c r="C55" s="16" t="n"/>
      <c r="D55" s="16" t="n"/>
      <c r="E55" s="16" t="n"/>
      <c r="F55" s="16" t="n"/>
      <c r="G55" s="17" t="n"/>
      <c r="H55" s="16" t="n"/>
      <c r="I55" s="16" t="n"/>
      <c r="J55" s="16" t="n"/>
      <c r="K55" s="16" t="n"/>
      <c r="L55" s="16" t="n"/>
      <c r="M55" s="16" t="n"/>
      <c r="N55" s="18">
        <f>IF(E55="","",IFERROR(INDEX(tblDepartmentAssumptions[Default Growth Rate],MATCH(E55,tblDepartmentAssumptions[Department],0)),Assumptions!$B$6))</f>
        <v/>
      </c>
      <c r="O55" s="16" t="n"/>
      <c r="P55" s="18">
        <f>IF(E55="","",IF(O55&lt;&gt;"",O55,N55))</f>
        <v/>
      </c>
      <c r="Q55" s="18">
        <f>IF(COUNT(H55:J55)=0,"",IFERROR(ROUND(SUMPRODUCT(H55:J55,Assumptions!$B$10:$B$12)/SUMPRODUCT(--(H55:J55&lt;&gt;""),Assumptions!$B$10:$B$12),0),""))</f>
        <v/>
      </c>
      <c r="R55" s="18">
        <f>IF(K55="","",ROUND(K55*Assumptions!$B$8,0))</f>
        <v/>
      </c>
      <c r="S55" s="18">
        <f>IF(AND(Q55="",R55=""),"",IFERROR(ROUND(MAX(IF(Q55="",0,Q55*(1+P55)),IF(R55="",0,R55)),0),""))</f>
        <v/>
      </c>
      <c r="T55" s="18">
        <f>IF(OR(S55="",L55="",L55&lt;=0),"",IFERROR(ROUNDUP(S55/L55,0),""))</f>
        <v/>
      </c>
      <c r="U55" s="16" t="n"/>
      <c r="V55" s="18">
        <f>IF(OR(U55="",L55="",L55&lt;=0),"",U55*L55)</f>
        <v/>
      </c>
      <c r="W55" s="18">
        <f>IF(OR(V55="",S55=""),"",V55-S55)</f>
        <v/>
      </c>
      <c r="X55" s="18">
        <f>IF(COUNTA(A55:M55,O55,U55,Y55)=0,"",IF(A55&lt;&gt;"Yes","Excluded",IF(OR(F55="",B55="",C55="",E55=""),"Setup Incomplete",IF(AND(COUNT(H55:J55)=0,K55=""),"Insufficient Data",IF(OR(L55="",L55&lt;=0),"Capacity Missing",IF(U55="","Plan Missing",IF(W55&lt;0,"Seat Shortage",IF(AND(S55&lt;M55,U55&gt;0),"Below Minimum",IF(W55&gt;=L55,"Excess Capacity","Aligned")))))))))</f>
        <v/>
      </c>
      <c r="Y55" s="17" t="n"/>
    </row>
    <row r="56">
      <c r="A56" s="16" t="n"/>
      <c r="B56" s="16" t="n"/>
      <c r="C56" s="16" t="n"/>
      <c r="D56" s="16" t="n"/>
      <c r="E56" s="16" t="n"/>
      <c r="F56" s="16" t="n"/>
      <c r="G56" s="17" t="n"/>
      <c r="H56" s="16" t="n"/>
      <c r="I56" s="16" t="n"/>
      <c r="J56" s="16" t="n"/>
      <c r="K56" s="16" t="n"/>
      <c r="L56" s="16" t="n"/>
      <c r="M56" s="16" t="n"/>
      <c r="N56" s="18">
        <f>IF(E56="","",IFERROR(INDEX(tblDepartmentAssumptions[Default Growth Rate],MATCH(E56,tblDepartmentAssumptions[Department],0)),Assumptions!$B$6))</f>
        <v/>
      </c>
      <c r="O56" s="16" t="n"/>
      <c r="P56" s="18">
        <f>IF(E56="","",IF(O56&lt;&gt;"",O56,N56))</f>
        <v/>
      </c>
      <c r="Q56" s="18">
        <f>IF(COUNT(H56:J56)=0,"",IFERROR(ROUND(SUMPRODUCT(H56:J56,Assumptions!$B$10:$B$12)/SUMPRODUCT(--(H56:J56&lt;&gt;""),Assumptions!$B$10:$B$12),0),""))</f>
        <v/>
      </c>
      <c r="R56" s="18">
        <f>IF(K56="","",ROUND(K56*Assumptions!$B$8,0))</f>
        <v/>
      </c>
      <c r="S56" s="18">
        <f>IF(AND(Q56="",R56=""),"",IFERROR(ROUND(MAX(IF(Q56="",0,Q56*(1+P56)),IF(R56="",0,R56)),0),""))</f>
        <v/>
      </c>
      <c r="T56" s="18">
        <f>IF(OR(S56="",L56="",L56&lt;=0),"",IFERROR(ROUNDUP(S56/L56,0),""))</f>
        <v/>
      </c>
      <c r="U56" s="16" t="n"/>
      <c r="V56" s="18">
        <f>IF(OR(U56="",L56="",L56&lt;=0),"",U56*L56)</f>
        <v/>
      </c>
      <c r="W56" s="18">
        <f>IF(OR(V56="",S56=""),"",V56-S56)</f>
        <v/>
      </c>
      <c r="X56" s="18">
        <f>IF(COUNTA(A56:M56,O56,U56,Y56)=0,"",IF(A56&lt;&gt;"Yes","Excluded",IF(OR(F56="",B56="",C56="",E56=""),"Setup Incomplete",IF(AND(COUNT(H56:J56)=0,K56=""),"Insufficient Data",IF(OR(L56="",L56&lt;=0),"Capacity Missing",IF(U56="","Plan Missing",IF(W56&lt;0,"Seat Shortage",IF(AND(S56&lt;M56,U56&gt;0),"Below Minimum",IF(W56&gt;=L56,"Excess Capacity","Aligned")))))))))</f>
        <v/>
      </c>
      <c r="Y56" s="17" t="n"/>
    </row>
    <row r="57">
      <c r="A57" s="16" t="n"/>
      <c r="B57" s="16" t="n"/>
      <c r="C57" s="16" t="n"/>
      <c r="D57" s="16" t="n"/>
      <c r="E57" s="16" t="n"/>
      <c r="F57" s="16" t="n"/>
      <c r="G57" s="17" t="n"/>
      <c r="H57" s="16" t="n"/>
      <c r="I57" s="16" t="n"/>
      <c r="J57" s="16" t="n"/>
      <c r="K57" s="16" t="n"/>
      <c r="L57" s="16" t="n"/>
      <c r="M57" s="16" t="n"/>
      <c r="N57" s="18">
        <f>IF(E57="","",IFERROR(INDEX(tblDepartmentAssumptions[Default Growth Rate],MATCH(E57,tblDepartmentAssumptions[Department],0)),Assumptions!$B$6))</f>
        <v/>
      </c>
      <c r="O57" s="16" t="n"/>
      <c r="P57" s="18">
        <f>IF(E57="","",IF(O57&lt;&gt;"",O57,N57))</f>
        <v/>
      </c>
      <c r="Q57" s="18">
        <f>IF(COUNT(H57:J57)=0,"",IFERROR(ROUND(SUMPRODUCT(H57:J57,Assumptions!$B$10:$B$12)/SUMPRODUCT(--(H57:J57&lt;&gt;""),Assumptions!$B$10:$B$12),0),""))</f>
        <v/>
      </c>
      <c r="R57" s="18">
        <f>IF(K57="","",ROUND(K57*Assumptions!$B$8,0))</f>
        <v/>
      </c>
      <c r="S57" s="18">
        <f>IF(AND(Q57="",R57=""),"",IFERROR(ROUND(MAX(IF(Q57="",0,Q57*(1+P57)),IF(R57="",0,R57)),0),""))</f>
        <v/>
      </c>
      <c r="T57" s="18">
        <f>IF(OR(S57="",L57="",L57&lt;=0),"",IFERROR(ROUNDUP(S57/L57,0),""))</f>
        <v/>
      </c>
      <c r="U57" s="16" t="n"/>
      <c r="V57" s="18">
        <f>IF(OR(U57="",L57="",L57&lt;=0),"",U57*L57)</f>
        <v/>
      </c>
      <c r="W57" s="18">
        <f>IF(OR(V57="",S57=""),"",V57-S57)</f>
        <v/>
      </c>
      <c r="X57" s="18">
        <f>IF(COUNTA(A57:M57,O57,U57,Y57)=0,"",IF(A57&lt;&gt;"Yes","Excluded",IF(OR(F57="",B57="",C57="",E57=""),"Setup Incomplete",IF(AND(COUNT(H57:J57)=0,K57=""),"Insufficient Data",IF(OR(L57="",L57&lt;=0),"Capacity Missing",IF(U57="","Plan Missing",IF(W57&lt;0,"Seat Shortage",IF(AND(S57&lt;M57,U57&gt;0),"Below Minimum",IF(W57&gt;=L57,"Excess Capacity","Aligned")))))))))</f>
        <v/>
      </c>
      <c r="Y57" s="17" t="n"/>
    </row>
    <row r="58">
      <c r="A58" s="16" t="n"/>
      <c r="B58" s="16" t="n"/>
      <c r="C58" s="16" t="n"/>
      <c r="D58" s="16" t="n"/>
      <c r="E58" s="16" t="n"/>
      <c r="F58" s="16" t="n"/>
      <c r="G58" s="17" t="n"/>
      <c r="H58" s="16" t="n"/>
      <c r="I58" s="16" t="n"/>
      <c r="J58" s="16" t="n"/>
      <c r="K58" s="16" t="n"/>
      <c r="L58" s="16" t="n"/>
      <c r="M58" s="16" t="n"/>
      <c r="N58" s="18">
        <f>IF(E58="","",IFERROR(INDEX(tblDepartmentAssumptions[Default Growth Rate],MATCH(E58,tblDepartmentAssumptions[Department],0)),Assumptions!$B$6))</f>
        <v/>
      </c>
      <c r="O58" s="16" t="n"/>
      <c r="P58" s="18">
        <f>IF(E58="","",IF(O58&lt;&gt;"",O58,N58))</f>
        <v/>
      </c>
      <c r="Q58" s="18">
        <f>IF(COUNT(H58:J58)=0,"",IFERROR(ROUND(SUMPRODUCT(H58:J58,Assumptions!$B$10:$B$12)/SUMPRODUCT(--(H58:J58&lt;&gt;""),Assumptions!$B$10:$B$12),0),""))</f>
        <v/>
      </c>
      <c r="R58" s="18">
        <f>IF(K58="","",ROUND(K58*Assumptions!$B$8,0))</f>
        <v/>
      </c>
      <c r="S58" s="18">
        <f>IF(AND(Q58="",R58=""),"",IFERROR(ROUND(MAX(IF(Q58="",0,Q58*(1+P58)),IF(R58="",0,R58)),0),""))</f>
        <v/>
      </c>
      <c r="T58" s="18">
        <f>IF(OR(S58="",L58="",L58&lt;=0),"",IFERROR(ROUNDUP(S58/L58,0),""))</f>
        <v/>
      </c>
      <c r="U58" s="16" t="n"/>
      <c r="V58" s="18">
        <f>IF(OR(U58="",L58="",L58&lt;=0),"",U58*L58)</f>
        <v/>
      </c>
      <c r="W58" s="18">
        <f>IF(OR(V58="",S58=""),"",V58-S58)</f>
        <v/>
      </c>
      <c r="X58" s="18">
        <f>IF(COUNTA(A58:M58,O58,U58,Y58)=0,"",IF(A58&lt;&gt;"Yes","Excluded",IF(OR(F58="",B58="",C58="",E58=""),"Setup Incomplete",IF(AND(COUNT(H58:J58)=0,K58=""),"Insufficient Data",IF(OR(L58="",L58&lt;=0),"Capacity Missing",IF(U58="","Plan Missing",IF(W58&lt;0,"Seat Shortage",IF(AND(S58&lt;M58,U58&gt;0),"Below Minimum",IF(W58&gt;=L58,"Excess Capacity","Aligned")))))))))</f>
        <v/>
      </c>
      <c r="Y58" s="17" t="n"/>
    </row>
    <row r="59">
      <c r="A59" s="16" t="n"/>
      <c r="B59" s="16" t="n"/>
      <c r="C59" s="16" t="n"/>
      <c r="D59" s="16" t="n"/>
      <c r="E59" s="16" t="n"/>
      <c r="F59" s="16" t="n"/>
      <c r="G59" s="17" t="n"/>
      <c r="H59" s="16" t="n"/>
      <c r="I59" s="16" t="n"/>
      <c r="J59" s="16" t="n"/>
      <c r="K59" s="16" t="n"/>
      <c r="L59" s="16" t="n"/>
      <c r="M59" s="16" t="n"/>
      <c r="N59" s="18">
        <f>IF(E59="","",IFERROR(INDEX(tblDepartmentAssumptions[Default Growth Rate],MATCH(E59,tblDepartmentAssumptions[Department],0)),Assumptions!$B$6))</f>
        <v/>
      </c>
      <c r="O59" s="16" t="n"/>
      <c r="P59" s="18">
        <f>IF(E59="","",IF(O59&lt;&gt;"",O59,N59))</f>
        <v/>
      </c>
      <c r="Q59" s="18">
        <f>IF(COUNT(H59:J59)=0,"",IFERROR(ROUND(SUMPRODUCT(H59:J59,Assumptions!$B$10:$B$12)/SUMPRODUCT(--(H59:J59&lt;&gt;""),Assumptions!$B$10:$B$12),0),""))</f>
        <v/>
      </c>
      <c r="R59" s="18">
        <f>IF(K59="","",ROUND(K59*Assumptions!$B$8,0))</f>
        <v/>
      </c>
      <c r="S59" s="18">
        <f>IF(AND(Q59="",R59=""),"",IFERROR(ROUND(MAX(IF(Q59="",0,Q59*(1+P59)),IF(R59="",0,R59)),0),""))</f>
        <v/>
      </c>
      <c r="T59" s="18">
        <f>IF(OR(S59="",L59="",L59&lt;=0),"",IFERROR(ROUNDUP(S59/L59,0),""))</f>
        <v/>
      </c>
      <c r="U59" s="16" t="n"/>
      <c r="V59" s="18">
        <f>IF(OR(U59="",L59="",L59&lt;=0),"",U59*L59)</f>
        <v/>
      </c>
      <c r="W59" s="18">
        <f>IF(OR(V59="",S59=""),"",V59-S59)</f>
        <v/>
      </c>
      <c r="X59" s="18">
        <f>IF(COUNTA(A59:M59,O59,U59,Y59)=0,"",IF(A59&lt;&gt;"Yes","Excluded",IF(OR(F59="",B59="",C59="",E59=""),"Setup Incomplete",IF(AND(COUNT(H59:J59)=0,K59=""),"Insufficient Data",IF(OR(L59="",L59&lt;=0),"Capacity Missing",IF(U59="","Plan Missing",IF(W59&lt;0,"Seat Shortage",IF(AND(S59&lt;M59,U59&gt;0),"Below Minimum",IF(W59&gt;=L59,"Excess Capacity","Aligned")))))))))</f>
        <v/>
      </c>
      <c r="Y59" s="17" t="n"/>
    </row>
    <row r="60">
      <c r="A60" s="16" t="n"/>
      <c r="B60" s="16" t="n"/>
      <c r="C60" s="16" t="n"/>
      <c r="D60" s="16" t="n"/>
      <c r="E60" s="16" t="n"/>
      <c r="F60" s="16" t="n"/>
      <c r="G60" s="17" t="n"/>
      <c r="H60" s="16" t="n"/>
      <c r="I60" s="16" t="n"/>
      <c r="J60" s="16" t="n"/>
      <c r="K60" s="16" t="n"/>
      <c r="L60" s="16" t="n"/>
      <c r="M60" s="16" t="n"/>
      <c r="N60" s="18">
        <f>IF(E60="","",IFERROR(INDEX(tblDepartmentAssumptions[Default Growth Rate],MATCH(E60,tblDepartmentAssumptions[Department],0)),Assumptions!$B$6))</f>
        <v/>
      </c>
      <c r="O60" s="16" t="n"/>
      <c r="P60" s="18">
        <f>IF(E60="","",IF(O60&lt;&gt;"",O60,N60))</f>
        <v/>
      </c>
      <c r="Q60" s="18">
        <f>IF(COUNT(H60:J60)=0,"",IFERROR(ROUND(SUMPRODUCT(H60:J60,Assumptions!$B$10:$B$12)/SUMPRODUCT(--(H60:J60&lt;&gt;""),Assumptions!$B$10:$B$12),0),""))</f>
        <v/>
      </c>
      <c r="R60" s="18">
        <f>IF(K60="","",ROUND(K60*Assumptions!$B$8,0))</f>
        <v/>
      </c>
      <c r="S60" s="18">
        <f>IF(AND(Q60="",R60=""),"",IFERROR(ROUND(MAX(IF(Q60="",0,Q60*(1+P60)),IF(R60="",0,R60)),0),""))</f>
        <v/>
      </c>
      <c r="T60" s="18">
        <f>IF(OR(S60="",L60="",L60&lt;=0),"",IFERROR(ROUNDUP(S60/L60,0),""))</f>
        <v/>
      </c>
      <c r="U60" s="16" t="n"/>
      <c r="V60" s="18">
        <f>IF(OR(U60="",L60="",L60&lt;=0),"",U60*L60)</f>
        <v/>
      </c>
      <c r="W60" s="18">
        <f>IF(OR(V60="",S60=""),"",V60-S60)</f>
        <v/>
      </c>
      <c r="X60" s="18">
        <f>IF(COUNTA(A60:M60,O60,U60,Y60)=0,"",IF(A60&lt;&gt;"Yes","Excluded",IF(OR(F60="",B60="",C60="",E60=""),"Setup Incomplete",IF(AND(COUNT(H60:J60)=0,K60=""),"Insufficient Data",IF(OR(L60="",L60&lt;=0),"Capacity Missing",IF(U60="","Plan Missing",IF(W60&lt;0,"Seat Shortage",IF(AND(S60&lt;M60,U60&gt;0),"Below Minimum",IF(W60&gt;=L60,"Excess Capacity","Aligned")))))))))</f>
        <v/>
      </c>
      <c r="Y60" s="17" t="n"/>
    </row>
    <row r="61">
      <c r="A61" s="16" t="n"/>
      <c r="B61" s="16" t="n"/>
      <c r="C61" s="16" t="n"/>
      <c r="D61" s="16" t="n"/>
      <c r="E61" s="16" t="n"/>
      <c r="F61" s="16" t="n"/>
      <c r="G61" s="17" t="n"/>
      <c r="H61" s="16" t="n"/>
      <c r="I61" s="16" t="n"/>
      <c r="J61" s="16" t="n"/>
      <c r="K61" s="16" t="n"/>
      <c r="L61" s="16" t="n"/>
      <c r="M61" s="16" t="n"/>
      <c r="N61" s="18">
        <f>IF(E61="","",IFERROR(INDEX(tblDepartmentAssumptions[Default Growth Rate],MATCH(E61,tblDepartmentAssumptions[Department],0)),Assumptions!$B$6))</f>
        <v/>
      </c>
      <c r="O61" s="16" t="n"/>
      <c r="P61" s="18">
        <f>IF(E61="","",IF(O61&lt;&gt;"",O61,N61))</f>
        <v/>
      </c>
      <c r="Q61" s="18">
        <f>IF(COUNT(H61:J61)=0,"",IFERROR(ROUND(SUMPRODUCT(H61:J61,Assumptions!$B$10:$B$12)/SUMPRODUCT(--(H61:J61&lt;&gt;""),Assumptions!$B$10:$B$12),0),""))</f>
        <v/>
      </c>
      <c r="R61" s="18">
        <f>IF(K61="","",ROUND(K61*Assumptions!$B$8,0))</f>
        <v/>
      </c>
      <c r="S61" s="18">
        <f>IF(AND(Q61="",R61=""),"",IFERROR(ROUND(MAX(IF(Q61="",0,Q61*(1+P61)),IF(R61="",0,R61)),0),""))</f>
        <v/>
      </c>
      <c r="T61" s="18">
        <f>IF(OR(S61="",L61="",L61&lt;=0),"",IFERROR(ROUNDUP(S61/L61,0),""))</f>
        <v/>
      </c>
      <c r="U61" s="16" t="n"/>
      <c r="V61" s="18">
        <f>IF(OR(U61="",L61="",L61&lt;=0),"",U61*L61)</f>
        <v/>
      </c>
      <c r="W61" s="18">
        <f>IF(OR(V61="",S61=""),"",V61-S61)</f>
        <v/>
      </c>
      <c r="X61" s="18">
        <f>IF(COUNTA(A61:M61,O61,U61,Y61)=0,"",IF(A61&lt;&gt;"Yes","Excluded",IF(OR(F61="",B61="",C61="",E61=""),"Setup Incomplete",IF(AND(COUNT(H61:J61)=0,K61=""),"Insufficient Data",IF(OR(L61="",L61&lt;=0),"Capacity Missing",IF(U61="","Plan Missing",IF(W61&lt;0,"Seat Shortage",IF(AND(S61&lt;M61,U61&gt;0),"Below Minimum",IF(W61&gt;=L61,"Excess Capacity","Aligned")))))))))</f>
        <v/>
      </c>
      <c r="Y61" s="17" t="n"/>
    </row>
    <row r="62">
      <c r="A62" s="16" t="n"/>
      <c r="B62" s="16" t="n"/>
      <c r="C62" s="16" t="n"/>
      <c r="D62" s="16" t="n"/>
      <c r="E62" s="16" t="n"/>
      <c r="F62" s="16" t="n"/>
      <c r="G62" s="17" t="n"/>
      <c r="H62" s="16" t="n"/>
      <c r="I62" s="16" t="n"/>
      <c r="J62" s="16" t="n"/>
      <c r="K62" s="16" t="n"/>
      <c r="L62" s="16" t="n"/>
      <c r="M62" s="16" t="n"/>
      <c r="N62" s="18">
        <f>IF(E62="","",IFERROR(INDEX(tblDepartmentAssumptions[Default Growth Rate],MATCH(E62,tblDepartmentAssumptions[Department],0)),Assumptions!$B$6))</f>
        <v/>
      </c>
      <c r="O62" s="16" t="n"/>
      <c r="P62" s="18">
        <f>IF(E62="","",IF(O62&lt;&gt;"",O62,N62))</f>
        <v/>
      </c>
      <c r="Q62" s="18">
        <f>IF(COUNT(H62:J62)=0,"",IFERROR(ROUND(SUMPRODUCT(H62:J62,Assumptions!$B$10:$B$12)/SUMPRODUCT(--(H62:J62&lt;&gt;""),Assumptions!$B$10:$B$12),0),""))</f>
        <v/>
      </c>
      <c r="R62" s="18">
        <f>IF(K62="","",ROUND(K62*Assumptions!$B$8,0))</f>
        <v/>
      </c>
      <c r="S62" s="18">
        <f>IF(AND(Q62="",R62=""),"",IFERROR(ROUND(MAX(IF(Q62="",0,Q62*(1+P62)),IF(R62="",0,R62)),0),""))</f>
        <v/>
      </c>
      <c r="T62" s="18">
        <f>IF(OR(S62="",L62="",L62&lt;=0),"",IFERROR(ROUNDUP(S62/L62,0),""))</f>
        <v/>
      </c>
      <c r="U62" s="16" t="n"/>
      <c r="V62" s="18">
        <f>IF(OR(U62="",L62="",L62&lt;=0),"",U62*L62)</f>
        <v/>
      </c>
      <c r="W62" s="18">
        <f>IF(OR(V62="",S62=""),"",V62-S62)</f>
        <v/>
      </c>
      <c r="X62" s="18">
        <f>IF(COUNTA(A62:M62,O62,U62,Y62)=0,"",IF(A62&lt;&gt;"Yes","Excluded",IF(OR(F62="",B62="",C62="",E62=""),"Setup Incomplete",IF(AND(COUNT(H62:J62)=0,K62=""),"Insufficient Data",IF(OR(L62="",L62&lt;=0),"Capacity Missing",IF(U62="","Plan Missing",IF(W62&lt;0,"Seat Shortage",IF(AND(S62&lt;M62,U62&gt;0),"Below Minimum",IF(W62&gt;=L62,"Excess Capacity","Aligned")))))))))</f>
        <v/>
      </c>
      <c r="Y62" s="17" t="n"/>
    </row>
    <row r="63">
      <c r="A63" s="16" t="n"/>
      <c r="B63" s="16" t="n"/>
      <c r="C63" s="16" t="n"/>
      <c r="D63" s="16" t="n"/>
      <c r="E63" s="16" t="n"/>
      <c r="F63" s="16" t="n"/>
      <c r="G63" s="17" t="n"/>
      <c r="H63" s="16" t="n"/>
      <c r="I63" s="16" t="n"/>
      <c r="J63" s="16" t="n"/>
      <c r="K63" s="16" t="n"/>
      <c r="L63" s="16" t="n"/>
      <c r="M63" s="16" t="n"/>
      <c r="N63" s="18">
        <f>IF(E63="","",IFERROR(INDEX(tblDepartmentAssumptions[Default Growth Rate],MATCH(E63,tblDepartmentAssumptions[Department],0)),Assumptions!$B$6))</f>
        <v/>
      </c>
      <c r="O63" s="16" t="n"/>
      <c r="P63" s="18">
        <f>IF(E63="","",IF(O63&lt;&gt;"",O63,N63))</f>
        <v/>
      </c>
      <c r="Q63" s="18">
        <f>IF(COUNT(H63:J63)=0,"",IFERROR(ROUND(SUMPRODUCT(H63:J63,Assumptions!$B$10:$B$12)/SUMPRODUCT(--(H63:J63&lt;&gt;""),Assumptions!$B$10:$B$12),0),""))</f>
        <v/>
      </c>
      <c r="R63" s="18">
        <f>IF(K63="","",ROUND(K63*Assumptions!$B$8,0))</f>
        <v/>
      </c>
      <c r="S63" s="18">
        <f>IF(AND(Q63="",R63=""),"",IFERROR(ROUND(MAX(IF(Q63="",0,Q63*(1+P63)),IF(R63="",0,R63)),0),""))</f>
        <v/>
      </c>
      <c r="T63" s="18">
        <f>IF(OR(S63="",L63="",L63&lt;=0),"",IFERROR(ROUNDUP(S63/L63,0),""))</f>
        <v/>
      </c>
      <c r="U63" s="16" t="n"/>
      <c r="V63" s="18">
        <f>IF(OR(U63="",L63="",L63&lt;=0),"",U63*L63)</f>
        <v/>
      </c>
      <c r="W63" s="18">
        <f>IF(OR(V63="",S63=""),"",V63-S63)</f>
        <v/>
      </c>
      <c r="X63" s="18">
        <f>IF(COUNTA(A63:M63,O63,U63,Y63)=0,"",IF(A63&lt;&gt;"Yes","Excluded",IF(OR(F63="",B63="",C63="",E63=""),"Setup Incomplete",IF(AND(COUNT(H63:J63)=0,K63=""),"Insufficient Data",IF(OR(L63="",L63&lt;=0),"Capacity Missing",IF(U63="","Plan Missing",IF(W63&lt;0,"Seat Shortage",IF(AND(S63&lt;M63,U63&gt;0),"Below Minimum",IF(W63&gt;=L63,"Excess Capacity","Aligned")))))))))</f>
        <v/>
      </c>
      <c r="Y63" s="17" t="n"/>
    </row>
    <row r="64">
      <c r="A64" s="16" t="n"/>
      <c r="B64" s="16" t="n"/>
      <c r="C64" s="16" t="n"/>
      <c r="D64" s="16" t="n"/>
      <c r="E64" s="16" t="n"/>
      <c r="F64" s="16" t="n"/>
      <c r="G64" s="17" t="n"/>
      <c r="H64" s="16" t="n"/>
      <c r="I64" s="16" t="n"/>
      <c r="J64" s="16" t="n"/>
      <c r="K64" s="16" t="n"/>
      <c r="L64" s="16" t="n"/>
      <c r="M64" s="16" t="n"/>
      <c r="N64" s="18">
        <f>IF(E64="","",IFERROR(INDEX(tblDepartmentAssumptions[Default Growth Rate],MATCH(E64,tblDepartmentAssumptions[Department],0)),Assumptions!$B$6))</f>
        <v/>
      </c>
      <c r="O64" s="16" t="n"/>
      <c r="P64" s="18">
        <f>IF(E64="","",IF(O64&lt;&gt;"",O64,N64))</f>
        <v/>
      </c>
      <c r="Q64" s="18">
        <f>IF(COUNT(H64:J64)=0,"",IFERROR(ROUND(SUMPRODUCT(H64:J64,Assumptions!$B$10:$B$12)/SUMPRODUCT(--(H64:J64&lt;&gt;""),Assumptions!$B$10:$B$12),0),""))</f>
        <v/>
      </c>
      <c r="R64" s="18">
        <f>IF(K64="","",ROUND(K64*Assumptions!$B$8,0))</f>
        <v/>
      </c>
      <c r="S64" s="18">
        <f>IF(AND(Q64="",R64=""),"",IFERROR(ROUND(MAX(IF(Q64="",0,Q64*(1+P64)),IF(R64="",0,R64)),0),""))</f>
        <v/>
      </c>
      <c r="T64" s="18">
        <f>IF(OR(S64="",L64="",L64&lt;=0),"",IFERROR(ROUNDUP(S64/L64,0),""))</f>
        <v/>
      </c>
      <c r="U64" s="16" t="n"/>
      <c r="V64" s="18">
        <f>IF(OR(U64="",L64="",L64&lt;=0),"",U64*L64)</f>
        <v/>
      </c>
      <c r="W64" s="18">
        <f>IF(OR(V64="",S64=""),"",V64-S64)</f>
        <v/>
      </c>
      <c r="X64" s="18">
        <f>IF(COUNTA(A64:M64,O64,U64,Y64)=0,"",IF(A64&lt;&gt;"Yes","Excluded",IF(OR(F64="",B64="",C64="",E64=""),"Setup Incomplete",IF(AND(COUNT(H64:J64)=0,K64=""),"Insufficient Data",IF(OR(L64="",L64&lt;=0),"Capacity Missing",IF(U64="","Plan Missing",IF(W64&lt;0,"Seat Shortage",IF(AND(S64&lt;M64,U64&gt;0),"Below Minimum",IF(W64&gt;=L64,"Excess Capacity","Aligned")))))))))</f>
        <v/>
      </c>
      <c r="Y64" s="17" t="n"/>
    </row>
    <row r="65">
      <c r="A65" s="16" t="n"/>
      <c r="B65" s="16" t="n"/>
      <c r="C65" s="16" t="n"/>
      <c r="D65" s="16" t="n"/>
      <c r="E65" s="16" t="n"/>
      <c r="F65" s="16" t="n"/>
      <c r="G65" s="17" t="n"/>
      <c r="H65" s="16" t="n"/>
      <c r="I65" s="16" t="n"/>
      <c r="J65" s="16" t="n"/>
      <c r="K65" s="16" t="n"/>
      <c r="L65" s="16" t="n"/>
      <c r="M65" s="16" t="n"/>
      <c r="N65" s="18">
        <f>IF(E65="","",IFERROR(INDEX(tblDepartmentAssumptions[Default Growth Rate],MATCH(E65,tblDepartmentAssumptions[Department],0)),Assumptions!$B$6))</f>
        <v/>
      </c>
      <c r="O65" s="16" t="n"/>
      <c r="P65" s="18">
        <f>IF(E65="","",IF(O65&lt;&gt;"",O65,N65))</f>
        <v/>
      </c>
      <c r="Q65" s="18">
        <f>IF(COUNT(H65:J65)=0,"",IFERROR(ROUND(SUMPRODUCT(H65:J65,Assumptions!$B$10:$B$12)/SUMPRODUCT(--(H65:J65&lt;&gt;""),Assumptions!$B$10:$B$12),0),""))</f>
        <v/>
      </c>
      <c r="R65" s="18">
        <f>IF(K65="","",ROUND(K65*Assumptions!$B$8,0))</f>
        <v/>
      </c>
      <c r="S65" s="18">
        <f>IF(AND(Q65="",R65=""),"",IFERROR(ROUND(MAX(IF(Q65="",0,Q65*(1+P65)),IF(R65="",0,R65)),0),""))</f>
        <v/>
      </c>
      <c r="T65" s="18">
        <f>IF(OR(S65="",L65="",L65&lt;=0),"",IFERROR(ROUNDUP(S65/L65,0),""))</f>
        <v/>
      </c>
      <c r="U65" s="16" t="n"/>
      <c r="V65" s="18">
        <f>IF(OR(U65="",L65="",L65&lt;=0),"",U65*L65)</f>
        <v/>
      </c>
      <c r="W65" s="18">
        <f>IF(OR(V65="",S65=""),"",V65-S65)</f>
        <v/>
      </c>
      <c r="X65" s="18">
        <f>IF(COUNTA(A65:M65,O65,U65,Y65)=0,"",IF(A65&lt;&gt;"Yes","Excluded",IF(OR(F65="",B65="",C65="",E65=""),"Setup Incomplete",IF(AND(COUNT(H65:J65)=0,K65=""),"Insufficient Data",IF(OR(L65="",L65&lt;=0),"Capacity Missing",IF(U65="","Plan Missing",IF(W65&lt;0,"Seat Shortage",IF(AND(S65&lt;M65,U65&gt;0),"Below Minimum",IF(W65&gt;=L65,"Excess Capacity","Aligned")))))))))</f>
        <v/>
      </c>
      <c r="Y65" s="17" t="n"/>
    </row>
    <row r="66">
      <c r="A66" s="16" t="n"/>
      <c r="B66" s="16" t="n"/>
      <c r="C66" s="16" t="n"/>
      <c r="D66" s="16" t="n"/>
      <c r="E66" s="16" t="n"/>
      <c r="F66" s="16" t="n"/>
      <c r="G66" s="17" t="n"/>
      <c r="H66" s="16" t="n"/>
      <c r="I66" s="16" t="n"/>
      <c r="J66" s="16" t="n"/>
      <c r="K66" s="16" t="n"/>
      <c r="L66" s="16" t="n"/>
      <c r="M66" s="16" t="n"/>
      <c r="N66" s="18">
        <f>IF(E66="","",IFERROR(INDEX(tblDepartmentAssumptions[Default Growth Rate],MATCH(E66,tblDepartmentAssumptions[Department],0)),Assumptions!$B$6))</f>
        <v/>
      </c>
      <c r="O66" s="16" t="n"/>
      <c r="P66" s="18">
        <f>IF(E66="","",IF(O66&lt;&gt;"",O66,N66))</f>
        <v/>
      </c>
      <c r="Q66" s="18">
        <f>IF(COUNT(H66:J66)=0,"",IFERROR(ROUND(SUMPRODUCT(H66:J66,Assumptions!$B$10:$B$12)/SUMPRODUCT(--(H66:J66&lt;&gt;""),Assumptions!$B$10:$B$12),0),""))</f>
        <v/>
      </c>
      <c r="R66" s="18">
        <f>IF(K66="","",ROUND(K66*Assumptions!$B$8,0))</f>
        <v/>
      </c>
      <c r="S66" s="18">
        <f>IF(AND(Q66="",R66=""),"",IFERROR(ROUND(MAX(IF(Q66="",0,Q66*(1+P66)),IF(R66="",0,R66)),0),""))</f>
        <v/>
      </c>
      <c r="T66" s="18">
        <f>IF(OR(S66="",L66="",L66&lt;=0),"",IFERROR(ROUNDUP(S66/L66,0),""))</f>
        <v/>
      </c>
      <c r="U66" s="16" t="n"/>
      <c r="V66" s="18">
        <f>IF(OR(U66="",L66="",L66&lt;=0),"",U66*L66)</f>
        <v/>
      </c>
      <c r="W66" s="18">
        <f>IF(OR(V66="",S66=""),"",V66-S66)</f>
        <v/>
      </c>
      <c r="X66" s="18">
        <f>IF(COUNTA(A66:M66,O66,U66,Y66)=0,"",IF(A66&lt;&gt;"Yes","Excluded",IF(OR(F66="",B66="",C66="",E66=""),"Setup Incomplete",IF(AND(COUNT(H66:J66)=0,K66=""),"Insufficient Data",IF(OR(L66="",L66&lt;=0),"Capacity Missing",IF(U66="","Plan Missing",IF(W66&lt;0,"Seat Shortage",IF(AND(S66&lt;M66,U66&gt;0),"Below Minimum",IF(W66&gt;=L66,"Excess Capacity","Aligned")))))))))</f>
        <v/>
      </c>
      <c r="Y66" s="17" t="n"/>
    </row>
    <row r="67">
      <c r="A67" s="16" t="n"/>
      <c r="B67" s="16" t="n"/>
      <c r="C67" s="16" t="n"/>
      <c r="D67" s="16" t="n"/>
      <c r="E67" s="16" t="n"/>
      <c r="F67" s="16" t="n"/>
      <c r="G67" s="17" t="n"/>
      <c r="H67" s="16" t="n"/>
      <c r="I67" s="16" t="n"/>
      <c r="J67" s="16" t="n"/>
      <c r="K67" s="16" t="n"/>
      <c r="L67" s="16" t="n"/>
      <c r="M67" s="16" t="n"/>
      <c r="N67" s="18">
        <f>IF(E67="","",IFERROR(INDEX(tblDepartmentAssumptions[Default Growth Rate],MATCH(E67,tblDepartmentAssumptions[Department],0)),Assumptions!$B$6))</f>
        <v/>
      </c>
      <c r="O67" s="16" t="n"/>
      <c r="P67" s="18">
        <f>IF(E67="","",IF(O67&lt;&gt;"",O67,N67))</f>
        <v/>
      </c>
      <c r="Q67" s="18">
        <f>IF(COUNT(H67:J67)=0,"",IFERROR(ROUND(SUMPRODUCT(H67:J67,Assumptions!$B$10:$B$12)/SUMPRODUCT(--(H67:J67&lt;&gt;""),Assumptions!$B$10:$B$12),0),""))</f>
        <v/>
      </c>
      <c r="R67" s="18">
        <f>IF(K67="","",ROUND(K67*Assumptions!$B$8,0))</f>
        <v/>
      </c>
      <c r="S67" s="18">
        <f>IF(AND(Q67="",R67=""),"",IFERROR(ROUND(MAX(IF(Q67="",0,Q67*(1+P67)),IF(R67="",0,R67)),0),""))</f>
        <v/>
      </c>
      <c r="T67" s="18">
        <f>IF(OR(S67="",L67="",L67&lt;=0),"",IFERROR(ROUNDUP(S67/L67,0),""))</f>
        <v/>
      </c>
      <c r="U67" s="16" t="n"/>
      <c r="V67" s="18">
        <f>IF(OR(U67="",L67="",L67&lt;=0),"",U67*L67)</f>
        <v/>
      </c>
      <c r="W67" s="18">
        <f>IF(OR(V67="",S67=""),"",V67-S67)</f>
        <v/>
      </c>
      <c r="X67" s="18">
        <f>IF(COUNTA(A67:M67,O67,U67,Y67)=0,"",IF(A67&lt;&gt;"Yes","Excluded",IF(OR(F67="",B67="",C67="",E67=""),"Setup Incomplete",IF(AND(COUNT(H67:J67)=0,K67=""),"Insufficient Data",IF(OR(L67="",L67&lt;=0),"Capacity Missing",IF(U67="","Plan Missing",IF(W67&lt;0,"Seat Shortage",IF(AND(S67&lt;M67,U67&gt;0),"Below Minimum",IF(W67&gt;=L67,"Excess Capacity","Aligned")))))))))</f>
        <v/>
      </c>
      <c r="Y67" s="17" t="n"/>
    </row>
    <row r="68">
      <c r="A68" s="16" t="n"/>
      <c r="B68" s="16" t="n"/>
      <c r="C68" s="16" t="n"/>
      <c r="D68" s="16" t="n"/>
      <c r="E68" s="16" t="n"/>
      <c r="F68" s="16" t="n"/>
      <c r="G68" s="17" t="n"/>
      <c r="H68" s="16" t="n"/>
      <c r="I68" s="16" t="n"/>
      <c r="J68" s="16" t="n"/>
      <c r="K68" s="16" t="n"/>
      <c r="L68" s="16" t="n"/>
      <c r="M68" s="16" t="n"/>
      <c r="N68" s="18">
        <f>IF(E68="","",IFERROR(INDEX(tblDepartmentAssumptions[Default Growth Rate],MATCH(E68,tblDepartmentAssumptions[Department],0)),Assumptions!$B$6))</f>
        <v/>
      </c>
      <c r="O68" s="16" t="n"/>
      <c r="P68" s="18">
        <f>IF(E68="","",IF(O68&lt;&gt;"",O68,N68))</f>
        <v/>
      </c>
      <c r="Q68" s="18">
        <f>IF(COUNT(H68:J68)=0,"",IFERROR(ROUND(SUMPRODUCT(H68:J68,Assumptions!$B$10:$B$12)/SUMPRODUCT(--(H68:J68&lt;&gt;""),Assumptions!$B$10:$B$12),0),""))</f>
        <v/>
      </c>
      <c r="R68" s="18">
        <f>IF(K68="","",ROUND(K68*Assumptions!$B$8,0))</f>
        <v/>
      </c>
      <c r="S68" s="18">
        <f>IF(AND(Q68="",R68=""),"",IFERROR(ROUND(MAX(IF(Q68="",0,Q68*(1+P68)),IF(R68="",0,R68)),0),""))</f>
        <v/>
      </c>
      <c r="T68" s="18">
        <f>IF(OR(S68="",L68="",L68&lt;=0),"",IFERROR(ROUNDUP(S68/L68,0),""))</f>
        <v/>
      </c>
      <c r="U68" s="16" t="n"/>
      <c r="V68" s="18">
        <f>IF(OR(U68="",L68="",L68&lt;=0),"",U68*L68)</f>
        <v/>
      </c>
      <c r="W68" s="18">
        <f>IF(OR(V68="",S68=""),"",V68-S68)</f>
        <v/>
      </c>
      <c r="X68" s="18">
        <f>IF(COUNTA(A68:M68,O68,U68,Y68)=0,"",IF(A68&lt;&gt;"Yes","Excluded",IF(OR(F68="",B68="",C68="",E68=""),"Setup Incomplete",IF(AND(COUNT(H68:J68)=0,K68=""),"Insufficient Data",IF(OR(L68="",L68&lt;=0),"Capacity Missing",IF(U68="","Plan Missing",IF(W68&lt;0,"Seat Shortage",IF(AND(S68&lt;M68,U68&gt;0),"Below Minimum",IF(W68&gt;=L68,"Excess Capacity","Aligned")))))))))</f>
        <v/>
      </c>
      <c r="Y68" s="17" t="n"/>
    </row>
    <row r="69">
      <c r="A69" s="16" t="n"/>
      <c r="B69" s="16" t="n"/>
      <c r="C69" s="16" t="n"/>
      <c r="D69" s="16" t="n"/>
      <c r="E69" s="16" t="n"/>
      <c r="F69" s="16" t="n"/>
      <c r="G69" s="17" t="n"/>
      <c r="H69" s="16" t="n"/>
      <c r="I69" s="16" t="n"/>
      <c r="J69" s="16" t="n"/>
      <c r="K69" s="16" t="n"/>
      <c r="L69" s="16" t="n"/>
      <c r="M69" s="16" t="n"/>
      <c r="N69" s="18">
        <f>IF(E69="","",IFERROR(INDEX(tblDepartmentAssumptions[Default Growth Rate],MATCH(E69,tblDepartmentAssumptions[Department],0)),Assumptions!$B$6))</f>
        <v/>
      </c>
      <c r="O69" s="16" t="n"/>
      <c r="P69" s="18">
        <f>IF(E69="","",IF(O69&lt;&gt;"",O69,N69))</f>
        <v/>
      </c>
      <c r="Q69" s="18">
        <f>IF(COUNT(H69:J69)=0,"",IFERROR(ROUND(SUMPRODUCT(H69:J69,Assumptions!$B$10:$B$12)/SUMPRODUCT(--(H69:J69&lt;&gt;""),Assumptions!$B$10:$B$12),0),""))</f>
        <v/>
      </c>
      <c r="R69" s="18">
        <f>IF(K69="","",ROUND(K69*Assumptions!$B$8,0))</f>
        <v/>
      </c>
      <c r="S69" s="18">
        <f>IF(AND(Q69="",R69=""),"",IFERROR(ROUND(MAX(IF(Q69="",0,Q69*(1+P69)),IF(R69="",0,R69)),0),""))</f>
        <v/>
      </c>
      <c r="T69" s="18">
        <f>IF(OR(S69="",L69="",L69&lt;=0),"",IFERROR(ROUNDUP(S69/L69,0),""))</f>
        <v/>
      </c>
      <c r="U69" s="16" t="n"/>
      <c r="V69" s="18">
        <f>IF(OR(U69="",L69="",L69&lt;=0),"",U69*L69)</f>
        <v/>
      </c>
      <c r="W69" s="18">
        <f>IF(OR(V69="",S69=""),"",V69-S69)</f>
        <v/>
      </c>
      <c r="X69" s="18">
        <f>IF(COUNTA(A69:M69,O69,U69,Y69)=0,"",IF(A69&lt;&gt;"Yes","Excluded",IF(OR(F69="",B69="",C69="",E69=""),"Setup Incomplete",IF(AND(COUNT(H69:J69)=0,K69=""),"Insufficient Data",IF(OR(L69="",L69&lt;=0),"Capacity Missing",IF(U69="","Plan Missing",IF(W69&lt;0,"Seat Shortage",IF(AND(S69&lt;M69,U69&gt;0),"Below Minimum",IF(W69&gt;=L69,"Excess Capacity","Aligned")))))))))</f>
        <v/>
      </c>
      <c r="Y69" s="17" t="n"/>
    </row>
    <row r="70">
      <c r="A70" s="16" t="n"/>
      <c r="B70" s="16" t="n"/>
      <c r="C70" s="16" t="n"/>
      <c r="D70" s="16" t="n"/>
      <c r="E70" s="16" t="n"/>
      <c r="F70" s="16" t="n"/>
      <c r="G70" s="17" t="n"/>
      <c r="H70" s="16" t="n"/>
      <c r="I70" s="16" t="n"/>
      <c r="J70" s="16" t="n"/>
      <c r="K70" s="16" t="n"/>
      <c r="L70" s="16" t="n"/>
      <c r="M70" s="16" t="n"/>
      <c r="N70" s="18">
        <f>IF(E70="","",IFERROR(INDEX(tblDepartmentAssumptions[Default Growth Rate],MATCH(E70,tblDepartmentAssumptions[Department],0)),Assumptions!$B$6))</f>
        <v/>
      </c>
      <c r="O70" s="16" t="n"/>
      <c r="P70" s="18">
        <f>IF(E70="","",IF(O70&lt;&gt;"",O70,N70))</f>
        <v/>
      </c>
      <c r="Q70" s="18">
        <f>IF(COUNT(H70:J70)=0,"",IFERROR(ROUND(SUMPRODUCT(H70:J70,Assumptions!$B$10:$B$12)/SUMPRODUCT(--(H70:J70&lt;&gt;""),Assumptions!$B$10:$B$12),0),""))</f>
        <v/>
      </c>
      <c r="R70" s="18">
        <f>IF(K70="","",ROUND(K70*Assumptions!$B$8,0))</f>
        <v/>
      </c>
      <c r="S70" s="18">
        <f>IF(AND(Q70="",R70=""),"",IFERROR(ROUND(MAX(IF(Q70="",0,Q70*(1+P70)),IF(R70="",0,R70)),0),""))</f>
        <v/>
      </c>
      <c r="T70" s="18">
        <f>IF(OR(S70="",L70="",L70&lt;=0),"",IFERROR(ROUNDUP(S70/L70,0),""))</f>
        <v/>
      </c>
      <c r="U70" s="16" t="n"/>
      <c r="V70" s="18">
        <f>IF(OR(U70="",L70="",L70&lt;=0),"",U70*L70)</f>
        <v/>
      </c>
      <c r="W70" s="18">
        <f>IF(OR(V70="",S70=""),"",V70-S70)</f>
        <v/>
      </c>
      <c r="X70" s="18">
        <f>IF(COUNTA(A70:M70,O70,U70,Y70)=0,"",IF(A70&lt;&gt;"Yes","Excluded",IF(OR(F70="",B70="",C70="",E70=""),"Setup Incomplete",IF(AND(COUNT(H70:J70)=0,K70=""),"Insufficient Data",IF(OR(L70="",L70&lt;=0),"Capacity Missing",IF(U70="","Plan Missing",IF(W70&lt;0,"Seat Shortage",IF(AND(S70&lt;M70,U70&gt;0),"Below Minimum",IF(W70&gt;=L70,"Excess Capacity","Aligned")))))))))</f>
        <v/>
      </c>
      <c r="Y70" s="17" t="n"/>
    </row>
    <row r="71">
      <c r="A71" s="16" t="n"/>
      <c r="B71" s="16" t="n"/>
      <c r="C71" s="16" t="n"/>
      <c r="D71" s="16" t="n"/>
      <c r="E71" s="16" t="n"/>
      <c r="F71" s="16" t="n"/>
      <c r="G71" s="17" t="n"/>
      <c r="H71" s="16" t="n"/>
      <c r="I71" s="16" t="n"/>
      <c r="J71" s="16" t="n"/>
      <c r="K71" s="16" t="n"/>
      <c r="L71" s="16" t="n"/>
      <c r="M71" s="16" t="n"/>
      <c r="N71" s="18">
        <f>IF(E71="","",IFERROR(INDEX(tblDepartmentAssumptions[Default Growth Rate],MATCH(E71,tblDepartmentAssumptions[Department],0)),Assumptions!$B$6))</f>
        <v/>
      </c>
      <c r="O71" s="16" t="n"/>
      <c r="P71" s="18">
        <f>IF(E71="","",IF(O71&lt;&gt;"",O71,N71))</f>
        <v/>
      </c>
      <c r="Q71" s="18">
        <f>IF(COUNT(H71:J71)=0,"",IFERROR(ROUND(SUMPRODUCT(H71:J71,Assumptions!$B$10:$B$12)/SUMPRODUCT(--(H71:J71&lt;&gt;""),Assumptions!$B$10:$B$12),0),""))</f>
        <v/>
      </c>
      <c r="R71" s="18">
        <f>IF(K71="","",ROUND(K71*Assumptions!$B$8,0))</f>
        <v/>
      </c>
      <c r="S71" s="18">
        <f>IF(AND(Q71="",R71=""),"",IFERROR(ROUND(MAX(IF(Q71="",0,Q71*(1+P71)),IF(R71="",0,R71)),0),""))</f>
        <v/>
      </c>
      <c r="T71" s="18">
        <f>IF(OR(S71="",L71="",L71&lt;=0),"",IFERROR(ROUNDUP(S71/L71,0),""))</f>
        <v/>
      </c>
      <c r="U71" s="16" t="n"/>
      <c r="V71" s="18">
        <f>IF(OR(U71="",L71="",L71&lt;=0),"",U71*L71)</f>
        <v/>
      </c>
      <c r="W71" s="18">
        <f>IF(OR(V71="",S71=""),"",V71-S71)</f>
        <v/>
      </c>
      <c r="X71" s="18">
        <f>IF(COUNTA(A71:M71,O71,U71,Y71)=0,"",IF(A71&lt;&gt;"Yes","Excluded",IF(OR(F71="",B71="",C71="",E71=""),"Setup Incomplete",IF(AND(COUNT(H71:J71)=0,K71=""),"Insufficient Data",IF(OR(L71="",L71&lt;=0),"Capacity Missing",IF(U71="","Plan Missing",IF(W71&lt;0,"Seat Shortage",IF(AND(S71&lt;M71,U71&gt;0),"Below Minimum",IF(W71&gt;=L71,"Excess Capacity","Aligned")))))))))</f>
        <v/>
      </c>
      <c r="Y71" s="17" t="n"/>
    </row>
    <row r="72">
      <c r="A72" s="16" t="n"/>
      <c r="B72" s="16" t="n"/>
      <c r="C72" s="16" t="n"/>
      <c r="D72" s="16" t="n"/>
      <c r="E72" s="16" t="n"/>
      <c r="F72" s="16" t="n"/>
      <c r="G72" s="17" t="n"/>
      <c r="H72" s="16" t="n"/>
      <c r="I72" s="16" t="n"/>
      <c r="J72" s="16" t="n"/>
      <c r="K72" s="16" t="n"/>
      <c r="L72" s="16" t="n"/>
      <c r="M72" s="16" t="n"/>
      <c r="N72" s="18">
        <f>IF(E72="","",IFERROR(INDEX(tblDepartmentAssumptions[Default Growth Rate],MATCH(E72,tblDepartmentAssumptions[Department],0)),Assumptions!$B$6))</f>
        <v/>
      </c>
      <c r="O72" s="16" t="n"/>
      <c r="P72" s="18">
        <f>IF(E72="","",IF(O72&lt;&gt;"",O72,N72))</f>
        <v/>
      </c>
      <c r="Q72" s="18">
        <f>IF(COUNT(H72:J72)=0,"",IFERROR(ROUND(SUMPRODUCT(H72:J72,Assumptions!$B$10:$B$12)/SUMPRODUCT(--(H72:J72&lt;&gt;""),Assumptions!$B$10:$B$12),0),""))</f>
        <v/>
      </c>
      <c r="R72" s="18">
        <f>IF(K72="","",ROUND(K72*Assumptions!$B$8,0))</f>
        <v/>
      </c>
      <c r="S72" s="18">
        <f>IF(AND(Q72="",R72=""),"",IFERROR(ROUND(MAX(IF(Q72="",0,Q72*(1+P72)),IF(R72="",0,R72)),0),""))</f>
        <v/>
      </c>
      <c r="T72" s="18">
        <f>IF(OR(S72="",L72="",L72&lt;=0),"",IFERROR(ROUNDUP(S72/L72,0),""))</f>
        <v/>
      </c>
      <c r="U72" s="16" t="n"/>
      <c r="V72" s="18">
        <f>IF(OR(U72="",L72="",L72&lt;=0),"",U72*L72)</f>
        <v/>
      </c>
      <c r="W72" s="18">
        <f>IF(OR(V72="",S72=""),"",V72-S72)</f>
        <v/>
      </c>
      <c r="X72" s="18">
        <f>IF(COUNTA(A72:M72,O72,U72,Y72)=0,"",IF(A72&lt;&gt;"Yes","Excluded",IF(OR(F72="",B72="",C72="",E72=""),"Setup Incomplete",IF(AND(COUNT(H72:J72)=0,K72=""),"Insufficient Data",IF(OR(L72="",L72&lt;=0),"Capacity Missing",IF(U72="","Plan Missing",IF(W72&lt;0,"Seat Shortage",IF(AND(S72&lt;M72,U72&gt;0),"Below Minimum",IF(W72&gt;=L72,"Excess Capacity","Aligned")))))))))</f>
        <v/>
      </c>
      <c r="Y72" s="17" t="n"/>
    </row>
    <row r="73">
      <c r="A73" s="16" t="n"/>
      <c r="B73" s="16" t="n"/>
      <c r="C73" s="16" t="n"/>
      <c r="D73" s="16" t="n"/>
      <c r="E73" s="16" t="n"/>
      <c r="F73" s="16" t="n"/>
      <c r="G73" s="17" t="n"/>
      <c r="H73" s="16" t="n"/>
      <c r="I73" s="16" t="n"/>
      <c r="J73" s="16" t="n"/>
      <c r="K73" s="16" t="n"/>
      <c r="L73" s="16" t="n"/>
      <c r="M73" s="16" t="n"/>
      <c r="N73" s="18">
        <f>IF(E73="","",IFERROR(INDEX(tblDepartmentAssumptions[Default Growth Rate],MATCH(E73,tblDepartmentAssumptions[Department],0)),Assumptions!$B$6))</f>
        <v/>
      </c>
      <c r="O73" s="16" t="n"/>
      <c r="P73" s="18">
        <f>IF(E73="","",IF(O73&lt;&gt;"",O73,N73))</f>
        <v/>
      </c>
      <c r="Q73" s="18">
        <f>IF(COUNT(H73:J73)=0,"",IFERROR(ROUND(SUMPRODUCT(H73:J73,Assumptions!$B$10:$B$12)/SUMPRODUCT(--(H73:J73&lt;&gt;""),Assumptions!$B$10:$B$12),0),""))</f>
        <v/>
      </c>
      <c r="R73" s="18">
        <f>IF(K73="","",ROUND(K73*Assumptions!$B$8,0))</f>
        <v/>
      </c>
      <c r="S73" s="18">
        <f>IF(AND(Q73="",R73=""),"",IFERROR(ROUND(MAX(IF(Q73="",0,Q73*(1+P73)),IF(R73="",0,R73)),0),""))</f>
        <v/>
      </c>
      <c r="T73" s="18">
        <f>IF(OR(S73="",L73="",L73&lt;=0),"",IFERROR(ROUNDUP(S73/L73,0),""))</f>
        <v/>
      </c>
      <c r="U73" s="16" t="n"/>
      <c r="V73" s="18">
        <f>IF(OR(U73="",L73="",L73&lt;=0),"",U73*L73)</f>
        <v/>
      </c>
      <c r="W73" s="18">
        <f>IF(OR(V73="",S73=""),"",V73-S73)</f>
        <v/>
      </c>
      <c r="X73" s="18">
        <f>IF(COUNTA(A73:M73,O73,U73,Y73)=0,"",IF(A73&lt;&gt;"Yes","Excluded",IF(OR(F73="",B73="",C73="",E73=""),"Setup Incomplete",IF(AND(COUNT(H73:J73)=0,K73=""),"Insufficient Data",IF(OR(L73="",L73&lt;=0),"Capacity Missing",IF(U73="","Plan Missing",IF(W73&lt;0,"Seat Shortage",IF(AND(S73&lt;M73,U73&gt;0),"Below Minimum",IF(W73&gt;=L73,"Excess Capacity","Aligned")))))))))</f>
        <v/>
      </c>
      <c r="Y73" s="17" t="n"/>
    </row>
    <row r="74">
      <c r="A74" s="16" t="n"/>
      <c r="B74" s="16" t="n"/>
      <c r="C74" s="16" t="n"/>
      <c r="D74" s="16" t="n"/>
      <c r="E74" s="16" t="n"/>
      <c r="F74" s="16" t="n"/>
      <c r="G74" s="17" t="n"/>
      <c r="H74" s="16" t="n"/>
      <c r="I74" s="16" t="n"/>
      <c r="J74" s="16" t="n"/>
      <c r="K74" s="16" t="n"/>
      <c r="L74" s="16" t="n"/>
      <c r="M74" s="16" t="n"/>
      <c r="N74" s="18">
        <f>IF(E74="","",IFERROR(INDEX(tblDepartmentAssumptions[Default Growth Rate],MATCH(E74,tblDepartmentAssumptions[Department],0)),Assumptions!$B$6))</f>
        <v/>
      </c>
      <c r="O74" s="16" t="n"/>
      <c r="P74" s="18">
        <f>IF(E74="","",IF(O74&lt;&gt;"",O74,N74))</f>
        <v/>
      </c>
      <c r="Q74" s="18">
        <f>IF(COUNT(H74:J74)=0,"",IFERROR(ROUND(SUMPRODUCT(H74:J74,Assumptions!$B$10:$B$12)/SUMPRODUCT(--(H74:J74&lt;&gt;""),Assumptions!$B$10:$B$12),0),""))</f>
        <v/>
      </c>
      <c r="R74" s="18">
        <f>IF(K74="","",ROUND(K74*Assumptions!$B$8,0))</f>
        <v/>
      </c>
      <c r="S74" s="18">
        <f>IF(AND(Q74="",R74=""),"",IFERROR(ROUND(MAX(IF(Q74="",0,Q74*(1+P74)),IF(R74="",0,R74)),0),""))</f>
        <v/>
      </c>
      <c r="T74" s="18">
        <f>IF(OR(S74="",L74="",L74&lt;=0),"",IFERROR(ROUNDUP(S74/L74,0),""))</f>
        <v/>
      </c>
      <c r="U74" s="16" t="n"/>
      <c r="V74" s="18">
        <f>IF(OR(U74="",L74="",L74&lt;=0),"",U74*L74)</f>
        <v/>
      </c>
      <c r="W74" s="18">
        <f>IF(OR(V74="",S74=""),"",V74-S74)</f>
        <v/>
      </c>
      <c r="X74" s="18">
        <f>IF(COUNTA(A74:M74,O74,U74,Y74)=0,"",IF(A74&lt;&gt;"Yes","Excluded",IF(OR(F74="",B74="",C74="",E74=""),"Setup Incomplete",IF(AND(COUNT(H74:J74)=0,K74=""),"Insufficient Data",IF(OR(L74="",L74&lt;=0),"Capacity Missing",IF(U74="","Plan Missing",IF(W74&lt;0,"Seat Shortage",IF(AND(S74&lt;M74,U74&gt;0),"Below Minimum",IF(W74&gt;=L74,"Excess Capacity","Aligned")))))))))</f>
        <v/>
      </c>
      <c r="Y74" s="17" t="n"/>
    </row>
    <row r="75">
      <c r="A75" s="16" t="n"/>
      <c r="B75" s="16" t="n"/>
      <c r="C75" s="16" t="n"/>
      <c r="D75" s="16" t="n"/>
      <c r="E75" s="16" t="n"/>
      <c r="F75" s="16" t="n"/>
      <c r="G75" s="17" t="n"/>
      <c r="H75" s="16" t="n"/>
      <c r="I75" s="16" t="n"/>
      <c r="J75" s="16" t="n"/>
      <c r="K75" s="16" t="n"/>
      <c r="L75" s="16" t="n"/>
      <c r="M75" s="16" t="n"/>
      <c r="N75" s="18">
        <f>IF(E75="","",IFERROR(INDEX(tblDepartmentAssumptions[Default Growth Rate],MATCH(E75,tblDepartmentAssumptions[Department],0)),Assumptions!$B$6))</f>
        <v/>
      </c>
      <c r="O75" s="16" t="n"/>
      <c r="P75" s="18">
        <f>IF(E75="","",IF(O75&lt;&gt;"",O75,N75))</f>
        <v/>
      </c>
      <c r="Q75" s="18">
        <f>IF(COUNT(H75:J75)=0,"",IFERROR(ROUND(SUMPRODUCT(H75:J75,Assumptions!$B$10:$B$12)/SUMPRODUCT(--(H75:J75&lt;&gt;""),Assumptions!$B$10:$B$12),0),""))</f>
        <v/>
      </c>
      <c r="R75" s="18">
        <f>IF(K75="","",ROUND(K75*Assumptions!$B$8,0))</f>
        <v/>
      </c>
      <c r="S75" s="18">
        <f>IF(AND(Q75="",R75=""),"",IFERROR(ROUND(MAX(IF(Q75="",0,Q75*(1+P75)),IF(R75="",0,R75)),0),""))</f>
        <v/>
      </c>
      <c r="T75" s="18">
        <f>IF(OR(S75="",L75="",L75&lt;=0),"",IFERROR(ROUNDUP(S75/L75,0),""))</f>
        <v/>
      </c>
      <c r="U75" s="16" t="n"/>
      <c r="V75" s="18">
        <f>IF(OR(U75="",L75="",L75&lt;=0),"",U75*L75)</f>
        <v/>
      </c>
      <c r="W75" s="18">
        <f>IF(OR(V75="",S75=""),"",V75-S75)</f>
        <v/>
      </c>
      <c r="X75" s="18">
        <f>IF(COUNTA(A75:M75,O75,U75,Y75)=0,"",IF(A75&lt;&gt;"Yes","Excluded",IF(OR(F75="",B75="",C75="",E75=""),"Setup Incomplete",IF(AND(COUNT(H75:J75)=0,K75=""),"Insufficient Data",IF(OR(L75="",L75&lt;=0),"Capacity Missing",IF(U75="","Plan Missing",IF(W75&lt;0,"Seat Shortage",IF(AND(S75&lt;M75,U75&gt;0),"Below Minimum",IF(W75&gt;=L75,"Excess Capacity","Aligned")))))))))</f>
        <v/>
      </c>
      <c r="Y75" s="17" t="n"/>
    </row>
    <row r="76">
      <c r="A76" s="16" t="n"/>
      <c r="B76" s="16" t="n"/>
      <c r="C76" s="16" t="n"/>
      <c r="D76" s="16" t="n"/>
      <c r="E76" s="16" t="n"/>
      <c r="F76" s="16" t="n"/>
      <c r="G76" s="17" t="n"/>
      <c r="H76" s="16" t="n"/>
      <c r="I76" s="16" t="n"/>
      <c r="J76" s="16" t="n"/>
      <c r="K76" s="16" t="n"/>
      <c r="L76" s="16" t="n"/>
      <c r="M76" s="16" t="n"/>
      <c r="N76" s="18">
        <f>IF(E76="","",IFERROR(INDEX(tblDepartmentAssumptions[Default Growth Rate],MATCH(E76,tblDepartmentAssumptions[Department],0)),Assumptions!$B$6))</f>
        <v/>
      </c>
      <c r="O76" s="16" t="n"/>
      <c r="P76" s="18">
        <f>IF(E76="","",IF(O76&lt;&gt;"",O76,N76))</f>
        <v/>
      </c>
      <c r="Q76" s="18">
        <f>IF(COUNT(H76:J76)=0,"",IFERROR(ROUND(SUMPRODUCT(H76:J76,Assumptions!$B$10:$B$12)/SUMPRODUCT(--(H76:J76&lt;&gt;""),Assumptions!$B$10:$B$12),0),""))</f>
        <v/>
      </c>
      <c r="R76" s="18">
        <f>IF(K76="","",ROUND(K76*Assumptions!$B$8,0))</f>
        <v/>
      </c>
      <c r="S76" s="18">
        <f>IF(AND(Q76="",R76=""),"",IFERROR(ROUND(MAX(IF(Q76="",0,Q76*(1+P76)),IF(R76="",0,R76)),0),""))</f>
        <v/>
      </c>
      <c r="T76" s="18">
        <f>IF(OR(S76="",L76="",L76&lt;=0),"",IFERROR(ROUNDUP(S76/L76,0),""))</f>
        <v/>
      </c>
      <c r="U76" s="16" t="n"/>
      <c r="V76" s="18">
        <f>IF(OR(U76="",L76="",L76&lt;=0),"",U76*L76)</f>
        <v/>
      </c>
      <c r="W76" s="18">
        <f>IF(OR(V76="",S76=""),"",V76-S76)</f>
        <v/>
      </c>
      <c r="X76" s="18">
        <f>IF(COUNTA(A76:M76,O76,U76,Y76)=0,"",IF(A76&lt;&gt;"Yes","Excluded",IF(OR(F76="",B76="",C76="",E76=""),"Setup Incomplete",IF(AND(COUNT(H76:J76)=0,K76=""),"Insufficient Data",IF(OR(L76="",L76&lt;=0),"Capacity Missing",IF(U76="","Plan Missing",IF(W76&lt;0,"Seat Shortage",IF(AND(S76&lt;M76,U76&gt;0),"Below Minimum",IF(W76&gt;=L76,"Excess Capacity","Aligned")))))))))</f>
        <v/>
      </c>
      <c r="Y76" s="17" t="n"/>
    </row>
    <row r="77">
      <c r="A77" s="16" t="n"/>
      <c r="B77" s="16" t="n"/>
      <c r="C77" s="16" t="n"/>
      <c r="D77" s="16" t="n"/>
      <c r="E77" s="16" t="n"/>
      <c r="F77" s="16" t="n"/>
      <c r="G77" s="17" t="n"/>
      <c r="H77" s="16" t="n"/>
      <c r="I77" s="16" t="n"/>
      <c r="J77" s="16" t="n"/>
      <c r="K77" s="16" t="n"/>
      <c r="L77" s="16" t="n"/>
      <c r="M77" s="16" t="n"/>
      <c r="N77" s="18">
        <f>IF(E77="","",IFERROR(INDEX(tblDepartmentAssumptions[Default Growth Rate],MATCH(E77,tblDepartmentAssumptions[Department],0)),Assumptions!$B$6))</f>
        <v/>
      </c>
      <c r="O77" s="16" t="n"/>
      <c r="P77" s="18">
        <f>IF(E77="","",IF(O77&lt;&gt;"",O77,N77))</f>
        <v/>
      </c>
      <c r="Q77" s="18">
        <f>IF(COUNT(H77:J77)=0,"",IFERROR(ROUND(SUMPRODUCT(H77:J77,Assumptions!$B$10:$B$12)/SUMPRODUCT(--(H77:J77&lt;&gt;""),Assumptions!$B$10:$B$12),0),""))</f>
        <v/>
      </c>
      <c r="R77" s="18">
        <f>IF(K77="","",ROUND(K77*Assumptions!$B$8,0))</f>
        <v/>
      </c>
      <c r="S77" s="18">
        <f>IF(AND(Q77="",R77=""),"",IFERROR(ROUND(MAX(IF(Q77="",0,Q77*(1+P77)),IF(R77="",0,R77)),0),""))</f>
        <v/>
      </c>
      <c r="T77" s="18">
        <f>IF(OR(S77="",L77="",L77&lt;=0),"",IFERROR(ROUNDUP(S77/L77,0),""))</f>
        <v/>
      </c>
      <c r="U77" s="16" t="n"/>
      <c r="V77" s="18">
        <f>IF(OR(U77="",L77="",L77&lt;=0),"",U77*L77)</f>
        <v/>
      </c>
      <c r="W77" s="18">
        <f>IF(OR(V77="",S77=""),"",V77-S77)</f>
        <v/>
      </c>
      <c r="X77" s="18">
        <f>IF(COUNTA(A77:M77,O77,U77,Y77)=0,"",IF(A77&lt;&gt;"Yes","Excluded",IF(OR(F77="",B77="",C77="",E77=""),"Setup Incomplete",IF(AND(COUNT(H77:J77)=0,K77=""),"Insufficient Data",IF(OR(L77="",L77&lt;=0),"Capacity Missing",IF(U77="","Plan Missing",IF(W77&lt;0,"Seat Shortage",IF(AND(S77&lt;M77,U77&gt;0),"Below Minimum",IF(W77&gt;=L77,"Excess Capacity","Aligned")))))))))</f>
        <v/>
      </c>
      <c r="Y77" s="17" t="n"/>
    </row>
    <row r="78">
      <c r="A78" s="16" t="n"/>
      <c r="B78" s="16" t="n"/>
      <c r="C78" s="16" t="n"/>
      <c r="D78" s="16" t="n"/>
      <c r="E78" s="16" t="n"/>
      <c r="F78" s="16" t="n"/>
      <c r="G78" s="17" t="n"/>
      <c r="H78" s="16" t="n"/>
      <c r="I78" s="16" t="n"/>
      <c r="J78" s="16" t="n"/>
      <c r="K78" s="16" t="n"/>
      <c r="L78" s="16" t="n"/>
      <c r="M78" s="16" t="n"/>
      <c r="N78" s="18">
        <f>IF(E78="","",IFERROR(INDEX(tblDepartmentAssumptions[Default Growth Rate],MATCH(E78,tblDepartmentAssumptions[Department],0)),Assumptions!$B$6))</f>
        <v/>
      </c>
      <c r="O78" s="16" t="n"/>
      <c r="P78" s="18">
        <f>IF(E78="","",IF(O78&lt;&gt;"",O78,N78))</f>
        <v/>
      </c>
      <c r="Q78" s="18">
        <f>IF(COUNT(H78:J78)=0,"",IFERROR(ROUND(SUMPRODUCT(H78:J78,Assumptions!$B$10:$B$12)/SUMPRODUCT(--(H78:J78&lt;&gt;""),Assumptions!$B$10:$B$12),0),""))</f>
        <v/>
      </c>
      <c r="R78" s="18">
        <f>IF(K78="","",ROUND(K78*Assumptions!$B$8,0))</f>
        <v/>
      </c>
      <c r="S78" s="18">
        <f>IF(AND(Q78="",R78=""),"",IFERROR(ROUND(MAX(IF(Q78="",0,Q78*(1+P78)),IF(R78="",0,R78)),0),""))</f>
        <v/>
      </c>
      <c r="T78" s="18">
        <f>IF(OR(S78="",L78="",L78&lt;=0),"",IFERROR(ROUNDUP(S78/L78,0),""))</f>
        <v/>
      </c>
      <c r="U78" s="16" t="n"/>
      <c r="V78" s="18">
        <f>IF(OR(U78="",L78="",L78&lt;=0),"",U78*L78)</f>
        <v/>
      </c>
      <c r="W78" s="18">
        <f>IF(OR(V78="",S78=""),"",V78-S78)</f>
        <v/>
      </c>
      <c r="X78" s="18">
        <f>IF(COUNTA(A78:M78,O78,U78,Y78)=0,"",IF(A78&lt;&gt;"Yes","Excluded",IF(OR(F78="",B78="",C78="",E78=""),"Setup Incomplete",IF(AND(COUNT(H78:J78)=0,K78=""),"Insufficient Data",IF(OR(L78="",L78&lt;=0),"Capacity Missing",IF(U78="","Plan Missing",IF(W78&lt;0,"Seat Shortage",IF(AND(S78&lt;M78,U78&gt;0),"Below Minimum",IF(W78&gt;=L78,"Excess Capacity","Aligned")))))))))</f>
        <v/>
      </c>
      <c r="Y78" s="17" t="n"/>
    </row>
    <row r="79">
      <c r="A79" s="16" t="n"/>
      <c r="B79" s="16" t="n"/>
      <c r="C79" s="16" t="n"/>
      <c r="D79" s="16" t="n"/>
      <c r="E79" s="16" t="n"/>
      <c r="F79" s="16" t="n"/>
      <c r="G79" s="17" t="n"/>
      <c r="H79" s="16" t="n"/>
      <c r="I79" s="16" t="n"/>
      <c r="J79" s="16" t="n"/>
      <c r="K79" s="16" t="n"/>
      <c r="L79" s="16" t="n"/>
      <c r="M79" s="16" t="n"/>
      <c r="N79" s="18">
        <f>IF(E79="","",IFERROR(INDEX(tblDepartmentAssumptions[Default Growth Rate],MATCH(E79,tblDepartmentAssumptions[Department],0)),Assumptions!$B$6))</f>
        <v/>
      </c>
      <c r="O79" s="16" t="n"/>
      <c r="P79" s="18">
        <f>IF(E79="","",IF(O79&lt;&gt;"",O79,N79))</f>
        <v/>
      </c>
      <c r="Q79" s="18">
        <f>IF(COUNT(H79:J79)=0,"",IFERROR(ROUND(SUMPRODUCT(H79:J79,Assumptions!$B$10:$B$12)/SUMPRODUCT(--(H79:J79&lt;&gt;""),Assumptions!$B$10:$B$12),0),""))</f>
        <v/>
      </c>
      <c r="R79" s="18">
        <f>IF(K79="","",ROUND(K79*Assumptions!$B$8,0))</f>
        <v/>
      </c>
      <c r="S79" s="18">
        <f>IF(AND(Q79="",R79=""),"",IFERROR(ROUND(MAX(IF(Q79="",0,Q79*(1+P79)),IF(R79="",0,R79)),0),""))</f>
        <v/>
      </c>
      <c r="T79" s="18">
        <f>IF(OR(S79="",L79="",L79&lt;=0),"",IFERROR(ROUNDUP(S79/L79,0),""))</f>
        <v/>
      </c>
      <c r="U79" s="16" t="n"/>
      <c r="V79" s="18">
        <f>IF(OR(U79="",L79="",L79&lt;=0),"",U79*L79)</f>
        <v/>
      </c>
      <c r="W79" s="18">
        <f>IF(OR(V79="",S79=""),"",V79-S79)</f>
        <v/>
      </c>
      <c r="X79" s="18">
        <f>IF(COUNTA(A79:M79,O79,U79,Y79)=0,"",IF(A79&lt;&gt;"Yes","Excluded",IF(OR(F79="",B79="",C79="",E79=""),"Setup Incomplete",IF(AND(COUNT(H79:J79)=0,K79=""),"Insufficient Data",IF(OR(L79="",L79&lt;=0),"Capacity Missing",IF(U79="","Plan Missing",IF(W79&lt;0,"Seat Shortage",IF(AND(S79&lt;M79,U79&gt;0),"Below Minimum",IF(W79&gt;=L79,"Excess Capacity","Aligned")))))))))</f>
        <v/>
      </c>
      <c r="Y79" s="17" t="n"/>
    </row>
    <row r="80">
      <c r="A80" s="16" t="n"/>
      <c r="B80" s="16" t="n"/>
      <c r="C80" s="16" t="n"/>
      <c r="D80" s="16" t="n"/>
      <c r="E80" s="16" t="n"/>
      <c r="F80" s="16" t="n"/>
      <c r="G80" s="17" t="n"/>
      <c r="H80" s="16" t="n"/>
      <c r="I80" s="16" t="n"/>
      <c r="J80" s="16" t="n"/>
      <c r="K80" s="16" t="n"/>
      <c r="L80" s="16" t="n"/>
      <c r="M80" s="16" t="n"/>
      <c r="N80" s="18">
        <f>IF(E80="","",IFERROR(INDEX(tblDepartmentAssumptions[Default Growth Rate],MATCH(E80,tblDepartmentAssumptions[Department],0)),Assumptions!$B$6))</f>
        <v/>
      </c>
      <c r="O80" s="16" t="n"/>
      <c r="P80" s="18">
        <f>IF(E80="","",IF(O80&lt;&gt;"",O80,N80))</f>
        <v/>
      </c>
      <c r="Q80" s="18">
        <f>IF(COUNT(H80:J80)=0,"",IFERROR(ROUND(SUMPRODUCT(H80:J80,Assumptions!$B$10:$B$12)/SUMPRODUCT(--(H80:J80&lt;&gt;""),Assumptions!$B$10:$B$12),0),""))</f>
        <v/>
      </c>
      <c r="R80" s="18">
        <f>IF(K80="","",ROUND(K80*Assumptions!$B$8,0))</f>
        <v/>
      </c>
      <c r="S80" s="18">
        <f>IF(AND(Q80="",R80=""),"",IFERROR(ROUND(MAX(IF(Q80="",0,Q80*(1+P80)),IF(R80="",0,R80)),0),""))</f>
        <v/>
      </c>
      <c r="T80" s="18">
        <f>IF(OR(S80="",L80="",L80&lt;=0),"",IFERROR(ROUNDUP(S80/L80,0),""))</f>
        <v/>
      </c>
      <c r="U80" s="16" t="n"/>
      <c r="V80" s="18">
        <f>IF(OR(U80="",L80="",L80&lt;=0),"",U80*L80)</f>
        <v/>
      </c>
      <c r="W80" s="18">
        <f>IF(OR(V80="",S80=""),"",V80-S80)</f>
        <v/>
      </c>
      <c r="X80" s="18">
        <f>IF(COUNTA(A80:M80,O80,U80,Y80)=0,"",IF(A80&lt;&gt;"Yes","Excluded",IF(OR(F80="",B80="",C80="",E80=""),"Setup Incomplete",IF(AND(COUNT(H80:J80)=0,K80=""),"Insufficient Data",IF(OR(L80="",L80&lt;=0),"Capacity Missing",IF(U80="","Plan Missing",IF(W80&lt;0,"Seat Shortage",IF(AND(S80&lt;M80,U80&gt;0),"Below Minimum",IF(W80&gt;=L80,"Excess Capacity","Aligned")))))))))</f>
        <v/>
      </c>
      <c r="Y80" s="17" t="n"/>
    </row>
    <row r="81">
      <c r="A81" s="16" t="n"/>
      <c r="B81" s="16" t="n"/>
      <c r="C81" s="16" t="n"/>
      <c r="D81" s="16" t="n"/>
      <c r="E81" s="16" t="n"/>
      <c r="F81" s="16" t="n"/>
      <c r="G81" s="17" t="n"/>
      <c r="H81" s="16" t="n"/>
      <c r="I81" s="16" t="n"/>
      <c r="J81" s="16" t="n"/>
      <c r="K81" s="16" t="n"/>
      <c r="L81" s="16" t="n"/>
      <c r="M81" s="16" t="n"/>
      <c r="N81" s="18">
        <f>IF(E81="","",IFERROR(INDEX(tblDepartmentAssumptions[Default Growth Rate],MATCH(E81,tblDepartmentAssumptions[Department],0)),Assumptions!$B$6))</f>
        <v/>
      </c>
      <c r="O81" s="16" t="n"/>
      <c r="P81" s="18">
        <f>IF(E81="","",IF(O81&lt;&gt;"",O81,N81))</f>
        <v/>
      </c>
      <c r="Q81" s="18">
        <f>IF(COUNT(H81:J81)=0,"",IFERROR(ROUND(SUMPRODUCT(H81:J81,Assumptions!$B$10:$B$12)/SUMPRODUCT(--(H81:J81&lt;&gt;""),Assumptions!$B$10:$B$12),0),""))</f>
        <v/>
      </c>
      <c r="R81" s="18">
        <f>IF(K81="","",ROUND(K81*Assumptions!$B$8,0))</f>
        <v/>
      </c>
      <c r="S81" s="18">
        <f>IF(AND(Q81="",R81=""),"",IFERROR(ROUND(MAX(IF(Q81="",0,Q81*(1+P81)),IF(R81="",0,R81)),0),""))</f>
        <v/>
      </c>
      <c r="T81" s="18">
        <f>IF(OR(S81="",L81="",L81&lt;=0),"",IFERROR(ROUNDUP(S81/L81,0),""))</f>
        <v/>
      </c>
      <c r="U81" s="16" t="n"/>
      <c r="V81" s="18">
        <f>IF(OR(U81="",L81="",L81&lt;=0),"",U81*L81)</f>
        <v/>
      </c>
      <c r="W81" s="18">
        <f>IF(OR(V81="",S81=""),"",V81-S81)</f>
        <v/>
      </c>
      <c r="X81" s="18">
        <f>IF(COUNTA(A81:M81,O81,U81,Y81)=0,"",IF(A81&lt;&gt;"Yes","Excluded",IF(OR(F81="",B81="",C81="",E81=""),"Setup Incomplete",IF(AND(COUNT(H81:J81)=0,K81=""),"Insufficient Data",IF(OR(L81="",L81&lt;=0),"Capacity Missing",IF(U81="","Plan Missing",IF(W81&lt;0,"Seat Shortage",IF(AND(S81&lt;M81,U81&gt;0),"Below Minimum",IF(W81&gt;=L81,"Excess Capacity","Aligned")))))))))</f>
        <v/>
      </c>
      <c r="Y81" s="17" t="n"/>
    </row>
    <row r="82">
      <c r="A82" s="16" t="n"/>
      <c r="B82" s="16" t="n"/>
      <c r="C82" s="16" t="n"/>
      <c r="D82" s="16" t="n"/>
      <c r="E82" s="16" t="n"/>
      <c r="F82" s="16" t="n"/>
      <c r="G82" s="17" t="n"/>
      <c r="H82" s="16" t="n"/>
      <c r="I82" s="16" t="n"/>
      <c r="J82" s="16" t="n"/>
      <c r="K82" s="16" t="n"/>
      <c r="L82" s="16" t="n"/>
      <c r="M82" s="16" t="n"/>
      <c r="N82" s="18">
        <f>IF(E82="","",IFERROR(INDEX(tblDepartmentAssumptions[Default Growth Rate],MATCH(E82,tblDepartmentAssumptions[Department],0)),Assumptions!$B$6))</f>
        <v/>
      </c>
      <c r="O82" s="16" t="n"/>
      <c r="P82" s="18">
        <f>IF(E82="","",IF(O82&lt;&gt;"",O82,N82))</f>
        <v/>
      </c>
      <c r="Q82" s="18">
        <f>IF(COUNT(H82:J82)=0,"",IFERROR(ROUND(SUMPRODUCT(H82:J82,Assumptions!$B$10:$B$12)/SUMPRODUCT(--(H82:J82&lt;&gt;""),Assumptions!$B$10:$B$12),0),""))</f>
        <v/>
      </c>
      <c r="R82" s="18">
        <f>IF(K82="","",ROUND(K82*Assumptions!$B$8,0))</f>
        <v/>
      </c>
      <c r="S82" s="18">
        <f>IF(AND(Q82="",R82=""),"",IFERROR(ROUND(MAX(IF(Q82="",0,Q82*(1+P82)),IF(R82="",0,R82)),0),""))</f>
        <v/>
      </c>
      <c r="T82" s="18">
        <f>IF(OR(S82="",L82="",L82&lt;=0),"",IFERROR(ROUNDUP(S82/L82,0),""))</f>
        <v/>
      </c>
      <c r="U82" s="16" t="n"/>
      <c r="V82" s="18">
        <f>IF(OR(U82="",L82="",L82&lt;=0),"",U82*L82)</f>
        <v/>
      </c>
      <c r="W82" s="18">
        <f>IF(OR(V82="",S82=""),"",V82-S82)</f>
        <v/>
      </c>
      <c r="X82" s="18">
        <f>IF(COUNTA(A82:M82,O82,U82,Y82)=0,"",IF(A82&lt;&gt;"Yes","Excluded",IF(OR(F82="",B82="",C82="",E82=""),"Setup Incomplete",IF(AND(COUNT(H82:J82)=0,K82=""),"Insufficient Data",IF(OR(L82="",L82&lt;=0),"Capacity Missing",IF(U82="","Plan Missing",IF(W82&lt;0,"Seat Shortage",IF(AND(S82&lt;M82,U82&gt;0),"Below Minimum",IF(W82&gt;=L82,"Excess Capacity","Aligned")))))))))</f>
        <v/>
      </c>
      <c r="Y82" s="17" t="n"/>
    </row>
    <row r="83">
      <c r="A83" s="16" t="n"/>
      <c r="B83" s="16" t="n"/>
      <c r="C83" s="16" t="n"/>
      <c r="D83" s="16" t="n"/>
      <c r="E83" s="16" t="n"/>
      <c r="F83" s="16" t="n"/>
      <c r="G83" s="17" t="n"/>
      <c r="H83" s="16" t="n"/>
      <c r="I83" s="16" t="n"/>
      <c r="J83" s="16" t="n"/>
      <c r="K83" s="16" t="n"/>
      <c r="L83" s="16" t="n"/>
      <c r="M83" s="16" t="n"/>
      <c r="N83" s="18">
        <f>IF(E83="","",IFERROR(INDEX(tblDepartmentAssumptions[Default Growth Rate],MATCH(E83,tblDepartmentAssumptions[Department],0)),Assumptions!$B$6))</f>
        <v/>
      </c>
      <c r="O83" s="16" t="n"/>
      <c r="P83" s="18">
        <f>IF(E83="","",IF(O83&lt;&gt;"",O83,N83))</f>
        <v/>
      </c>
      <c r="Q83" s="18">
        <f>IF(COUNT(H83:J83)=0,"",IFERROR(ROUND(SUMPRODUCT(H83:J83,Assumptions!$B$10:$B$12)/SUMPRODUCT(--(H83:J83&lt;&gt;""),Assumptions!$B$10:$B$12),0),""))</f>
        <v/>
      </c>
      <c r="R83" s="18">
        <f>IF(K83="","",ROUND(K83*Assumptions!$B$8,0))</f>
        <v/>
      </c>
      <c r="S83" s="18">
        <f>IF(AND(Q83="",R83=""),"",IFERROR(ROUND(MAX(IF(Q83="",0,Q83*(1+P83)),IF(R83="",0,R83)),0),""))</f>
        <v/>
      </c>
      <c r="T83" s="18">
        <f>IF(OR(S83="",L83="",L83&lt;=0),"",IFERROR(ROUNDUP(S83/L83,0),""))</f>
        <v/>
      </c>
      <c r="U83" s="16" t="n"/>
      <c r="V83" s="18">
        <f>IF(OR(U83="",L83="",L83&lt;=0),"",U83*L83)</f>
        <v/>
      </c>
      <c r="W83" s="18">
        <f>IF(OR(V83="",S83=""),"",V83-S83)</f>
        <v/>
      </c>
      <c r="X83" s="18">
        <f>IF(COUNTA(A83:M83,O83,U83,Y83)=0,"",IF(A83&lt;&gt;"Yes","Excluded",IF(OR(F83="",B83="",C83="",E83=""),"Setup Incomplete",IF(AND(COUNT(H83:J83)=0,K83=""),"Insufficient Data",IF(OR(L83="",L83&lt;=0),"Capacity Missing",IF(U83="","Plan Missing",IF(W83&lt;0,"Seat Shortage",IF(AND(S83&lt;M83,U83&gt;0),"Below Minimum",IF(W83&gt;=L83,"Excess Capacity","Aligned")))))))))</f>
        <v/>
      </c>
      <c r="Y83" s="17" t="n"/>
    </row>
    <row r="84">
      <c r="A84" s="16" t="n"/>
      <c r="B84" s="16" t="n"/>
      <c r="C84" s="16" t="n"/>
      <c r="D84" s="16" t="n"/>
      <c r="E84" s="16" t="n"/>
      <c r="F84" s="16" t="n"/>
      <c r="G84" s="17" t="n"/>
      <c r="H84" s="16" t="n"/>
      <c r="I84" s="16" t="n"/>
      <c r="J84" s="16" t="n"/>
      <c r="K84" s="16" t="n"/>
      <c r="L84" s="16" t="n"/>
      <c r="M84" s="16" t="n"/>
      <c r="N84" s="18">
        <f>IF(E84="","",IFERROR(INDEX(tblDepartmentAssumptions[Default Growth Rate],MATCH(E84,tblDepartmentAssumptions[Department],0)),Assumptions!$B$6))</f>
        <v/>
      </c>
      <c r="O84" s="16" t="n"/>
      <c r="P84" s="18">
        <f>IF(E84="","",IF(O84&lt;&gt;"",O84,N84))</f>
        <v/>
      </c>
      <c r="Q84" s="18">
        <f>IF(COUNT(H84:J84)=0,"",IFERROR(ROUND(SUMPRODUCT(H84:J84,Assumptions!$B$10:$B$12)/SUMPRODUCT(--(H84:J84&lt;&gt;""),Assumptions!$B$10:$B$12),0),""))</f>
        <v/>
      </c>
      <c r="R84" s="18">
        <f>IF(K84="","",ROUND(K84*Assumptions!$B$8,0))</f>
        <v/>
      </c>
      <c r="S84" s="18">
        <f>IF(AND(Q84="",R84=""),"",IFERROR(ROUND(MAX(IF(Q84="",0,Q84*(1+P84)),IF(R84="",0,R84)),0),""))</f>
        <v/>
      </c>
      <c r="T84" s="18">
        <f>IF(OR(S84="",L84="",L84&lt;=0),"",IFERROR(ROUNDUP(S84/L84,0),""))</f>
        <v/>
      </c>
      <c r="U84" s="16" t="n"/>
      <c r="V84" s="18">
        <f>IF(OR(U84="",L84="",L84&lt;=0),"",U84*L84)</f>
        <v/>
      </c>
      <c r="W84" s="18">
        <f>IF(OR(V84="",S84=""),"",V84-S84)</f>
        <v/>
      </c>
      <c r="X84" s="18">
        <f>IF(COUNTA(A84:M84,O84,U84,Y84)=0,"",IF(A84&lt;&gt;"Yes","Excluded",IF(OR(F84="",B84="",C84="",E84=""),"Setup Incomplete",IF(AND(COUNT(H84:J84)=0,K84=""),"Insufficient Data",IF(OR(L84="",L84&lt;=0),"Capacity Missing",IF(U84="","Plan Missing",IF(W84&lt;0,"Seat Shortage",IF(AND(S84&lt;M84,U84&gt;0),"Below Minimum",IF(W84&gt;=L84,"Excess Capacity","Aligned")))))))))</f>
        <v/>
      </c>
      <c r="Y84" s="17" t="n"/>
    </row>
    <row r="85">
      <c r="A85" s="16" t="n"/>
      <c r="B85" s="16" t="n"/>
      <c r="C85" s="16" t="n"/>
      <c r="D85" s="16" t="n"/>
      <c r="E85" s="16" t="n"/>
      <c r="F85" s="16" t="n"/>
      <c r="G85" s="17" t="n"/>
      <c r="H85" s="16" t="n"/>
      <c r="I85" s="16" t="n"/>
      <c r="J85" s="16" t="n"/>
      <c r="K85" s="16" t="n"/>
      <c r="L85" s="16" t="n"/>
      <c r="M85" s="16" t="n"/>
      <c r="N85" s="18">
        <f>IF(E85="","",IFERROR(INDEX(tblDepartmentAssumptions[Default Growth Rate],MATCH(E85,tblDepartmentAssumptions[Department],0)),Assumptions!$B$6))</f>
        <v/>
      </c>
      <c r="O85" s="16" t="n"/>
      <c r="P85" s="18">
        <f>IF(E85="","",IF(O85&lt;&gt;"",O85,N85))</f>
        <v/>
      </c>
      <c r="Q85" s="18">
        <f>IF(COUNT(H85:J85)=0,"",IFERROR(ROUND(SUMPRODUCT(H85:J85,Assumptions!$B$10:$B$12)/SUMPRODUCT(--(H85:J85&lt;&gt;""),Assumptions!$B$10:$B$12),0),""))</f>
        <v/>
      </c>
      <c r="R85" s="18">
        <f>IF(K85="","",ROUND(K85*Assumptions!$B$8,0))</f>
        <v/>
      </c>
      <c r="S85" s="18">
        <f>IF(AND(Q85="",R85=""),"",IFERROR(ROUND(MAX(IF(Q85="",0,Q85*(1+P85)),IF(R85="",0,R85)),0),""))</f>
        <v/>
      </c>
      <c r="T85" s="18">
        <f>IF(OR(S85="",L85="",L85&lt;=0),"",IFERROR(ROUNDUP(S85/L85,0),""))</f>
        <v/>
      </c>
      <c r="U85" s="16" t="n"/>
      <c r="V85" s="18">
        <f>IF(OR(U85="",L85="",L85&lt;=0),"",U85*L85)</f>
        <v/>
      </c>
      <c r="W85" s="18">
        <f>IF(OR(V85="",S85=""),"",V85-S85)</f>
        <v/>
      </c>
      <c r="X85" s="18">
        <f>IF(COUNTA(A85:M85,O85,U85,Y85)=0,"",IF(A85&lt;&gt;"Yes","Excluded",IF(OR(F85="",B85="",C85="",E85=""),"Setup Incomplete",IF(AND(COUNT(H85:J85)=0,K85=""),"Insufficient Data",IF(OR(L85="",L85&lt;=0),"Capacity Missing",IF(U85="","Plan Missing",IF(W85&lt;0,"Seat Shortage",IF(AND(S85&lt;M85,U85&gt;0),"Below Minimum",IF(W85&gt;=L85,"Excess Capacity","Aligned")))))))))</f>
        <v/>
      </c>
      <c r="Y85" s="17" t="n"/>
    </row>
    <row r="86">
      <c r="A86" s="16" t="n"/>
      <c r="B86" s="16" t="n"/>
      <c r="C86" s="16" t="n"/>
      <c r="D86" s="16" t="n"/>
      <c r="E86" s="16" t="n"/>
      <c r="F86" s="16" t="n"/>
      <c r="G86" s="17" t="n"/>
      <c r="H86" s="16" t="n"/>
      <c r="I86" s="16" t="n"/>
      <c r="J86" s="16" t="n"/>
      <c r="K86" s="16" t="n"/>
      <c r="L86" s="16" t="n"/>
      <c r="M86" s="16" t="n"/>
      <c r="N86" s="18">
        <f>IF(E86="","",IFERROR(INDEX(tblDepartmentAssumptions[Default Growth Rate],MATCH(E86,tblDepartmentAssumptions[Department],0)),Assumptions!$B$6))</f>
        <v/>
      </c>
      <c r="O86" s="16" t="n"/>
      <c r="P86" s="18">
        <f>IF(E86="","",IF(O86&lt;&gt;"",O86,N86))</f>
        <v/>
      </c>
      <c r="Q86" s="18">
        <f>IF(COUNT(H86:J86)=0,"",IFERROR(ROUND(SUMPRODUCT(H86:J86,Assumptions!$B$10:$B$12)/SUMPRODUCT(--(H86:J86&lt;&gt;""),Assumptions!$B$10:$B$12),0),""))</f>
        <v/>
      </c>
      <c r="R86" s="18">
        <f>IF(K86="","",ROUND(K86*Assumptions!$B$8,0))</f>
        <v/>
      </c>
      <c r="S86" s="18">
        <f>IF(AND(Q86="",R86=""),"",IFERROR(ROUND(MAX(IF(Q86="",0,Q86*(1+P86)),IF(R86="",0,R86)),0),""))</f>
        <v/>
      </c>
      <c r="T86" s="18">
        <f>IF(OR(S86="",L86="",L86&lt;=0),"",IFERROR(ROUNDUP(S86/L86,0),""))</f>
        <v/>
      </c>
      <c r="U86" s="16" t="n"/>
      <c r="V86" s="18">
        <f>IF(OR(U86="",L86="",L86&lt;=0),"",U86*L86)</f>
        <v/>
      </c>
      <c r="W86" s="18">
        <f>IF(OR(V86="",S86=""),"",V86-S86)</f>
        <v/>
      </c>
      <c r="X86" s="18">
        <f>IF(COUNTA(A86:M86,O86,U86,Y86)=0,"",IF(A86&lt;&gt;"Yes","Excluded",IF(OR(F86="",B86="",C86="",E86=""),"Setup Incomplete",IF(AND(COUNT(H86:J86)=0,K86=""),"Insufficient Data",IF(OR(L86="",L86&lt;=0),"Capacity Missing",IF(U86="","Plan Missing",IF(W86&lt;0,"Seat Shortage",IF(AND(S86&lt;M86,U86&gt;0),"Below Minimum",IF(W86&gt;=L86,"Excess Capacity","Aligned")))))))))</f>
        <v/>
      </c>
      <c r="Y86" s="17" t="n"/>
    </row>
    <row r="87">
      <c r="A87" s="16" t="n"/>
      <c r="B87" s="16" t="n"/>
      <c r="C87" s="16" t="n"/>
      <c r="D87" s="16" t="n"/>
      <c r="E87" s="16" t="n"/>
      <c r="F87" s="16" t="n"/>
      <c r="G87" s="17" t="n"/>
      <c r="H87" s="16" t="n"/>
      <c r="I87" s="16" t="n"/>
      <c r="J87" s="16" t="n"/>
      <c r="K87" s="16" t="n"/>
      <c r="L87" s="16" t="n"/>
      <c r="M87" s="16" t="n"/>
      <c r="N87" s="18">
        <f>IF(E87="","",IFERROR(INDEX(tblDepartmentAssumptions[Default Growth Rate],MATCH(E87,tblDepartmentAssumptions[Department],0)),Assumptions!$B$6))</f>
        <v/>
      </c>
      <c r="O87" s="16" t="n"/>
      <c r="P87" s="18">
        <f>IF(E87="","",IF(O87&lt;&gt;"",O87,N87))</f>
        <v/>
      </c>
      <c r="Q87" s="18">
        <f>IF(COUNT(H87:J87)=0,"",IFERROR(ROUND(SUMPRODUCT(H87:J87,Assumptions!$B$10:$B$12)/SUMPRODUCT(--(H87:J87&lt;&gt;""),Assumptions!$B$10:$B$12),0),""))</f>
        <v/>
      </c>
      <c r="R87" s="18">
        <f>IF(K87="","",ROUND(K87*Assumptions!$B$8,0))</f>
        <v/>
      </c>
      <c r="S87" s="18">
        <f>IF(AND(Q87="",R87=""),"",IFERROR(ROUND(MAX(IF(Q87="",0,Q87*(1+P87)),IF(R87="",0,R87)),0),""))</f>
        <v/>
      </c>
      <c r="T87" s="18">
        <f>IF(OR(S87="",L87="",L87&lt;=0),"",IFERROR(ROUNDUP(S87/L87,0),""))</f>
        <v/>
      </c>
      <c r="U87" s="16" t="n"/>
      <c r="V87" s="18">
        <f>IF(OR(U87="",L87="",L87&lt;=0),"",U87*L87)</f>
        <v/>
      </c>
      <c r="W87" s="18">
        <f>IF(OR(V87="",S87=""),"",V87-S87)</f>
        <v/>
      </c>
      <c r="X87" s="18">
        <f>IF(COUNTA(A87:M87,O87,U87,Y87)=0,"",IF(A87&lt;&gt;"Yes","Excluded",IF(OR(F87="",B87="",C87="",E87=""),"Setup Incomplete",IF(AND(COUNT(H87:J87)=0,K87=""),"Insufficient Data",IF(OR(L87="",L87&lt;=0),"Capacity Missing",IF(U87="","Plan Missing",IF(W87&lt;0,"Seat Shortage",IF(AND(S87&lt;M87,U87&gt;0),"Below Minimum",IF(W87&gt;=L87,"Excess Capacity","Aligned")))))))))</f>
        <v/>
      </c>
      <c r="Y87" s="17" t="n"/>
    </row>
    <row r="88">
      <c r="A88" s="16" t="n"/>
      <c r="B88" s="16" t="n"/>
      <c r="C88" s="16" t="n"/>
      <c r="D88" s="16" t="n"/>
      <c r="E88" s="16" t="n"/>
      <c r="F88" s="16" t="n"/>
      <c r="G88" s="17" t="n"/>
      <c r="H88" s="16" t="n"/>
      <c r="I88" s="16" t="n"/>
      <c r="J88" s="16" t="n"/>
      <c r="K88" s="16" t="n"/>
      <c r="L88" s="16" t="n"/>
      <c r="M88" s="16" t="n"/>
      <c r="N88" s="18">
        <f>IF(E88="","",IFERROR(INDEX(tblDepartmentAssumptions[Default Growth Rate],MATCH(E88,tblDepartmentAssumptions[Department],0)),Assumptions!$B$6))</f>
        <v/>
      </c>
      <c r="O88" s="16" t="n"/>
      <c r="P88" s="18">
        <f>IF(E88="","",IF(O88&lt;&gt;"",O88,N88))</f>
        <v/>
      </c>
      <c r="Q88" s="18">
        <f>IF(COUNT(H88:J88)=0,"",IFERROR(ROUND(SUMPRODUCT(H88:J88,Assumptions!$B$10:$B$12)/SUMPRODUCT(--(H88:J88&lt;&gt;""),Assumptions!$B$10:$B$12),0),""))</f>
        <v/>
      </c>
      <c r="R88" s="18">
        <f>IF(K88="","",ROUND(K88*Assumptions!$B$8,0))</f>
        <v/>
      </c>
      <c r="S88" s="18">
        <f>IF(AND(Q88="",R88=""),"",IFERROR(ROUND(MAX(IF(Q88="",0,Q88*(1+P88)),IF(R88="",0,R88)),0),""))</f>
        <v/>
      </c>
      <c r="T88" s="18">
        <f>IF(OR(S88="",L88="",L88&lt;=0),"",IFERROR(ROUNDUP(S88/L88,0),""))</f>
        <v/>
      </c>
      <c r="U88" s="16" t="n"/>
      <c r="V88" s="18">
        <f>IF(OR(U88="",L88="",L88&lt;=0),"",U88*L88)</f>
        <v/>
      </c>
      <c r="W88" s="18">
        <f>IF(OR(V88="",S88=""),"",V88-S88)</f>
        <v/>
      </c>
      <c r="X88" s="18">
        <f>IF(COUNTA(A88:M88,O88,U88,Y88)=0,"",IF(A88&lt;&gt;"Yes","Excluded",IF(OR(F88="",B88="",C88="",E88=""),"Setup Incomplete",IF(AND(COUNT(H88:J88)=0,K88=""),"Insufficient Data",IF(OR(L88="",L88&lt;=0),"Capacity Missing",IF(U88="","Plan Missing",IF(W88&lt;0,"Seat Shortage",IF(AND(S88&lt;M88,U88&gt;0),"Below Minimum",IF(W88&gt;=L88,"Excess Capacity","Aligned")))))))))</f>
        <v/>
      </c>
      <c r="Y88" s="17" t="n"/>
    </row>
    <row r="89">
      <c r="A89" s="16" t="n"/>
      <c r="B89" s="16" t="n"/>
      <c r="C89" s="16" t="n"/>
      <c r="D89" s="16" t="n"/>
      <c r="E89" s="16" t="n"/>
      <c r="F89" s="16" t="n"/>
      <c r="G89" s="17" t="n"/>
      <c r="H89" s="16" t="n"/>
      <c r="I89" s="16" t="n"/>
      <c r="J89" s="16" t="n"/>
      <c r="K89" s="16" t="n"/>
      <c r="L89" s="16" t="n"/>
      <c r="M89" s="16" t="n"/>
      <c r="N89" s="18">
        <f>IF(E89="","",IFERROR(INDEX(tblDepartmentAssumptions[Default Growth Rate],MATCH(E89,tblDepartmentAssumptions[Department],0)),Assumptions!$B$6))</f>
        <v/>
      </c>
      <c r="O89" s="16" t="n"/>
      <c r="P89" s="18">
        <f>IF(E89="","",IF(O89&lt;&gt;"",O89,N89))</f>
        <v/>
      </c>
      <c r="Q89" s="18">
        <f>IF(COUNT(H89:J89)=0,"",IFERROR(ROUND(SUMPRODUCT(H89:J89,Assumptions!$B$10:$B$12)/SUMPRODUCT(--(H89:J89&lt;&gt;""),Assumptions!$B$10:$B$12),0),""))</f>
        <v/>
      </c>
      <c r="R89" s="18">
        <f>IF(K89="","",ROUND(K89*Assumptions!$B$8,0))</f>
        <v/>
      </c>
      <c r="S89" s="18">
        <f>IF(AND(Q89="",R89=""),"",IFERROR(ROUND(MAX(IF(Q89="",0,Q89*(1+P89)),IF(R89="",0,R89)),0),""))</f>
        <v/>
      </c>
      <c r="T89" s="18">
        <f>IF(OR(S89="",L89="",L89&lt;=0),"",IFERROR(ROUNDUP(S89/L89,0),""))</f>
        <v/>
      </c>
      <c r="U89" s="16" t="n"/>
      <c r="V89" s="18">
        <f>IF(OR(U89="",L89="",L89&lt;=0),"",U89*L89)</f>
        <v/>
      </c>
      <c r="W89" s="18">
        <f>IF(OR(V89="",S89=""),"",V89-S89)</f>
        <v/>
      </c>
      <c r="X89" s="18">
        <f>IF(COUNTA(A89:M89,O89,U89,Y89)=0,"",IF(A89&lt;&gt;"Yes","Excluded",IF(OR(F89="",B89="",C89="",E89=""),"Setup Incomplete",IF(AND(COUNT(H89:J89)=0,K89=""),"Insufficient Data",IF(OR(L89="",L89&lt;=0),"Capacity Missing",IF(U89="","Plan Missing",IF(W89&lt;0,"Seat Shortage",IF(AND(S89&lt;M89,U89&gt;0),"Below Minimum",IF(W89&gt;=L89,"Excess Capacity","Aligned")))))))))</f>
        <v/>
      </c>
      <c r="Y89" s="17" t="n"/>
    </row>
    <row r="90">
      <c r="A90" s="16" t="n"/>
      <c r="B90" s="16" t="n"/>
      <c r="C90" s="16" t="n"/>
      <c r="D90" s="16" t="n"/>
      <c r="E90" s="16" t="n"/>
      <c r="F90" s="16" t="n"/>
      <c r="G90" s="17" t="n"/>
      <c r="H90" s="16" t="n"/>
      <c r="I90" s="16" t="n"/>
      <c r="J90" s="16" t="n"/>
      <c r="K90" s="16" t="n"/>
      <c r="L90" s="16" t="n"/>
      <c r="M90" s="16" t="n"/>
      <c r="N90" s="18">
        <f>IF(E90="","",IFERROR(INDEX(tblDepartmentAssumptions[Default Growth Rate],MATCH(E90,tblDepartmentAssumptions[Department],0)),Assumptions!$B$6))</f>
        <v/>
      </c>
      <c r="O90" s="16" t="n"/>
      <c r="P90" s="18">
        <f>IF(E90="","",IF(O90&lt;&gt;"",O90,N90))</f>
        <v/>
      </c>
      <c r="Q90" s="18">
        <f>IF(COUNT(H90:J90)=0,"",IFERROR(ROUND(SUMPRODUCT(H90:J90,Assumptions!$B$10:$B$12)/SUMPRODUCT(--(H90:J90&lt;&gt;""),Assumptions!$B$10:$B$12),0),""))</f>
        <v/>
      </c>
      <c r="R90" s="18">
        <f>IF(K90="","",ROUND(K90*Assumptions!$B$8,0))</f>
        <v/>
      </c>
      <c r="S90" s="18">
        <f>IF(AND(Q90="",R90=""),"",IFERROR(ROUND(MAX(IF(Q90="",0,Q90*(1+P90)),IF(R90="",0,R90)),0),""))</f>
        <v/>
      </c>
      <c r="T90" s="18">
        <f>IF(OR(S90="",L90="",L90&lt;=0),"",IFERROR(ROUNDUP(S90/L90,0),""))</f>
        <v/>
      </c>
      <c r="U90" s="16" t="n"/>
      <c r="V90" s="18">
        <f>IF(OR(U90="",L90="",L90&lt;=0),"",U90*L90)</f>
        <v/>
      </c>
      <c r="W90" s="18">
        <f>IF(OR(V90="",S90=""),"",V90-S90)</f>
        <v/>
      </c>
      <c r="X90" s="18">
        <f>IF(COUNTA(A90:M90,O90,U90,Y90)=0,"",IF(A90&lt;&gt;"Yes","Excluded",IF(OR(F90="",B90="",C90="",E90=""),"Setup Incomplete",IF(AND(COUNT(H90:J90)=0,K90=""),"Insufficient Data",IF(OR(L90="",L90&lt;=0),"Capacity Missing",IF(U90="","Plan Missing",IF(W90&lt;0,"Seat Shortage",IF(AND(S90&lt;M90,U90&gt;0),"Below Minimum",IF(W90&gt;=L90,"Excess Capacity","Aligned")))))))))</f>
        <v/>
      </c>
      <c r="Y90" s="17" t="n"/>
    </row>
    <row r="91">
      <c r="A91" s="16" t="n"/>
      <c r="B91" s="16" t="n"/>
      <c r="C91" s="16" t="n"/>
      <c r="D91" s="16" t="n"/>
      <c r="E91" s="16" t="n"/>
      <c r="F91" s="16" t="n"/>
      <c r="G91" s="17" t="n"/>
      <c r="H91" s="16" t="n"/>
      <c r="I91" s="16" t="n"/>
      <c r="J91" s="16" t="n"/>
      <c r="K91" s="16" t="n"/>
      <c r="L91" s="16" t="n"/>
      <c r="M91" s="16" t="n"/>
      <c r="N91" s="18">
        <f>IF(E91="","",IFERROR(INDEX(tblDepartmentAssumptions[Default Growth Rate],MATCH(E91,tblDepartmentAssumptions[Department],0)),Assumptions!$B$6))</f>
        <v/>
      </c>
      <c r="O91" s="16" t="n"/>
      <c r="P91" s="18">
        <f>IF(E91="","",IF(O91&lt;&gt;"",O91,N91))</f>
        <v/>
      </c>
      <c r="Q91" s="18">
        <f>IF(COUNT(H91:J91)=0,"",IFERROR(ROUND(SUMPRODUCT(H91:J91,Assumptions!$B$10:$B$12)/SUMPRODUCT(--(H91:J91&lt;&gt;""),Assumptions!$B$10:$B$12),0),""))</f>
        <v/>
      </c>
      <c r="R91" s="18">
        <f>IF(K91="","",ROUND(K91*Assumptions!$B$8,0))</f>
        <v/>
      </c>
      <c r="S91" s="18">
        <f>IF(AND(Q91="",R91=""),"",IFERROR(ROUND(MAX(IF(Q91="",0,Q91*(1+P91)),IF(R91="",0,R91)),0),""))</f>
        <v/>
      </c>
      <c r="T91" s="18">
        <f>IF(OR(S91="",L91="",L91&lt;=0),"",IFERROR(ROUNDUP(S91/L91,0),""))</f>
        <v/>
      </c>
      <c r="U91" s="16" t="n"/>
      <c r="V91" s="18">
        <f>IF(OR(U91="",L91="",L91&lt;=0),"",U91*L91)</f>
        <v/>
      </c>
      <c r="W91" s="18">
        <f>IF(OR(V91="",S91=""),"",V91-S91)</f>
        <v/>
      </c>
      <c r="X91" s="18">
        <f>IF(COUNTA(A91:M91,O91,U91,Y91)=0,"",IF(A91&lt;&gt;"Yes","Excluded",IF(OR(F91="",B91="",C91="",E91=""),"Setup Incomplete",IF(AND(COUNT(H91:J91)=0,K91=""),"Insufficient Data",IF(OR(L91="",L91&lt;=0),"Capacity Missing",IF(U91="","Plan Missing",IF(W91&lt;0,"Seat Shortage",IF(AND(S91&lt;M91,U91&gt;0),"Below Minimum",IF(W91&gt;=L91,"Excess Capacity","Aligned")))))))))</f>
        <v/>
      </c>
      <c r="Y91" s="17" t="n"/>
    </row>
    <row r="92">
      <c r="A92" s="16" t="n"/>
      <c r="B92" s="16" t="n"/>
      <c r="C92" s="16" t="n"/>
      <c r="D92" s="16" t="n"/>
      <c r="E92" s="16" t="n"/>
      <c r="F92" s="16" t="n"/>
      <c r="G92" s="17" t="n"/>
      <c r="H92" s="16" t="n"/>
      <c r="I92" s="16" t="n"/>
      <c r="J92" s="16" t="n"/>
      <c r="K92" s="16" t="n"/>
      <c r="L92" s="16" t="n"/>
      <c r="M92" s="16" t="n"/>
      <c r="N92" s="18">
        <f>IF(E92="","",IFERROR(INDEX(tblDepartmentAssumptions[Default Growth Rate],MATCH(E92,tblDepartmentAssumptions[Department],0)),Assumptions!$B$6))</f>
        <v/>
      </c>
      <c r="O92" s="16" t="n"/>
      <c r="P92" s="18">
        <f>IF(E92="","",IF(O92&lt;&gt;"",O92,N92))</f>
        <v/>
      </c>
      <c r="Q92" s="18">
        <f>IF(COUNT(H92:J92)=0,"",IFERROR(ROUND(SUMPRODUCT(H92:J92,Assumptions!$B$10:$B$12)/SUMPRODUCT(--(H92:J92&lt;&gt;""),Assumptions!$B$10:$B$12),0),""))</f>
        <v/>
      </c>
      <c r="R92" s="18">
        <f>IF(K92="","",ROUND(K92*Assumptions!$B$8,0))</f>
        <v/>
      </c>
      <c r="S92" s="18">
        <f>IF(AND(Q92="",R92=""),"",IFERROR(ROUND(MAX(IF(Q92="",0,Q92*(1+P92)),IF(R92="",0,R92)),0),""))</f>
        <v/>
      </c>
      <c r="T92" s="18">
        <f>IF(OR(S92="",L92="",L92&lt;=0),"",IFERROR(ROUNDUP(S92/L92,0),""))</f>
        <v/>
      </c>
      <c r="U92" s="16" t="n"/>
      <c r="V92" s="18">
        <f>IF(OR(U92="",L92="",L92&lt;=0),"",U92*L92)</f>
        <v/>
      </c>
      <c r="W92" s="18">
        <f>IF(OR(V92="",S92=""),"",V92-S92)</f>
        <v/>
      </c>
      <c r="X92" s="18">
        <f>IF(COUNTA(A92:M92,O92,U92,Y92)=0,"",IF(A92&lt;&gt;"Yes","Excluded",IF(OR(F92="",B92="",C92="",E92=""),"Setup Incomplete",IF(AND(COUNT(H92:J92)=0,K92=""),"Insufficient Data",IF(OR(L92="",L92&lt;=0),"Capacity Missing",IF(U92="","Plan Missing",IF(W92&lt;0,"Seat Shortage",IF(AND(S92&lt;M92,U92&gt;0),"Below Minimum",IF(W92&gt;=L92,"Excess Capacity","Aligned")))))))))</f>
        <v/>
      </c>
      <c r="Y92" s="17" t="n"/>
    </row>
    <row r="93">
      <c r="A93" s="16" t="n"/>
      <c r="B93" s="16" t="n"/>
      <c r="C93" s="16" t="n"/>
      <c r="D93" s="16" t="n"/>
      <c r="E93" s="16" t="n"/>
      <c r="F93" s="16" t="n"/>
      <c r="G93" s="17" t="n"/>
      <c r="H93" s="16" t="n"/>
      <c r="I93" s="16" t="n"/>
      <c r="J93" s="16" t="n"/>
      <c r="K93" s="16" t="n"/>
      <c r="L93" s="16" t="n"/>
      <c r="M93" s="16" t="n"/>
      <c r="N93" s="18">
        <f>IF(E93="","",IFERROR(INDEX(tblDepartmentAssumptions[Default Growth Rate],MATCH(E93,tblDepartmentAssumptions[Department],0)),Assumptions!$B$6))</f>
        <v/>
      </c>
      <c r="O93" s="16" t="n"/>
      <c r="P93" s="18">
        <f>IF(E93="","",IF(O93&lt;&gt;"",O93,N93))</f>
        <v/>
      </c>
      <c r="Q93" s="18">
        <f>IF(COUNT(H93:J93)=0,"",IFERROR(ROUND(SUMPRODUCT(H93:J93,Assumptions!$B$10:$B$12)/SUMPRODUCT(--(H93:J93&lt;&gt;""),Assumptions!$B$10:$B$12),0),""))</f>
        <v/>
      </c>
      <c r="R93" s="18">
        <f>IF(K93="","",ROUND(K93*Assumptions!$B$8,0))</f>
        <v/>
      </c>
      <c r="S93" s="18">
        <f>IF(AND(Q93="",R93=""),"",IFERROR(ROUND(MAX(IF(Q93="",0,Q93*(1+P93)),IF(R93="",0,R93)),0),""))</f>
        <v/>
      </c>
      <c r="T93" s="18">
        <f>IF(OR(S93="",L93="",L93&lt;=0),"",IFERROR(ROUNDUP(S93/L93,0),""))</f>
        <v/>
      </c>
      <c r="U93" s="16" t="n"/>
      <c r="V93" s="18">
        <f>IF(OR(U93="",L93="",L93&lt;=0),"",U93*L93)</f>
        <v/>
      </c>
      <c r="W93" s="18">
        <f>IF(OR(V93="",S93=""),"",V93-S93)</f>
        <v/>
      </c>
      <c r="X93" s="18">
        <f>IF(COUNTA(A93:M93,O93,U93,Y93)=0,"",IF(A93&lt;&gt;"Yes","Excluded",IF(OR(F93="",B93="",C93="",E93=""),"Setup Incomplete",IF(AND(COUNT(H93:J93)=0,K93=""),"Insufficient Data",IF(OR(L93="",L93&lt;=0),"Capacity Missing",IF(U93="","Plan Missing",IF(W93&lt;0,"Seat Shortage",IF(AND(S93&lt;M93,U93&gt;0),"Below Minimum",IF(W93&gt;=L93,"Excess Capacity","Aligned")))))))))</f>
        <v/>
      </c>
      <c r="Y93" s="17" t="n"/>
    </row>
    <row r="94">
      <c r="A94" s="16" t="n"/>
      <c r="B94" s="16" t="n"/>
      <c r="C94" s="16" t="n"/>
      <c r="D94" s="16" t="n"/>
      <c r="E94" s="16" t="n"/>
      <c r="F94" s="16" t="n"/>
      <c r="G94" s="17" t="n"/>
      <c r="H94" s="16" t="n"/>
      <c r="I94" s="16" t="n"/>
      <c r="J94" s="16" t="n"/>
      <c r="K94" s="16" t="n"/>
      <c r="L94" s="16" t="n"/>
      <c r="M94" s="16" t="n"/>
      <c r="N94" s="18">
        <f>IF(E94="","",IFERROR(INDEX(tblDepartmentAssumptions[Default Growth Rate],MATCH(E94,tblDepartmentAssumptions[Department],0)),Assumptions!$B$6))</f>
        <v/>
      </c>
      <c r="O94" s="16" t="n"/>
      <c r="P94" s="18">
        <f>IF(E94="","",IF(O94&lt;&gt;"",O94,N94))</f>
        <v/>
      </c>
      <c r="Q94" s="18">
        <f>IF(COUNT(H94:J94)=0,"",IFERROR(ROUND(SUMPRODUCT(H94:J94,Assumptions!$B$10:$B$12)/SUMPRODUCT(--(H94:J94&lt;&gt;""),Assumptions!$B$10:$B$12),0),""))</f>
        <v/>
      </c>
      <c r="R94" s="18">
        <f>IF(K94="","",ROUND(K94*Assumptions!$B$8,0))</f>
        <v/>
      </c>
      <c r="S94" s="18">
        <f>IF(AND(Q94="",R94=""),"",IFERROR(ROUND(MAX(IF(Q94="",0,Q94*(1+P94)),IF(R94="",0,R94)),0),""))</f>
        <v/>
      </c>
      <c r="T94" s="18">
        <f>IF(OR(S94="",L94="",L94&lt;=0),"",IFERROR(ROUNDUP(S94/L94,0),""))</f>
        <v/>
      </c>
      <c r="U94" s="16" t="n"/>
      <c r="V94" s="18">
        <f>IF(OR(U94="",L94="",L94&lt;=0),"",U94*L94)</f>
        <v/>
      </c>
      <c r="W94" s="18">
        <f>IF(OR(V94="",S94=""),"",V94-S94)</f>
        <v/>
      </c>
      <c r="X94" s="18">
        <f>IF(COUNTA(A94:M94,O94,U94,Y94)=0,"",IF(A94&lt;&gt;"Yes","Excluded",IF(OR(F94="",B94="",C94="",E94=""),"Setup Incomplete",IF(AND(COUNT(H94:J94)=0,K94=""),"Insufficient Data",IF(OR(L94="",L94&lt;=0),"Capacity Missing",IF(U94="","Plan Missing",IF(W94&lt;0,"Seat Shortage",IF(AND(S94&lt;M94,U94&gt;0),"Below Minimum",IF(W94&gt;=L94,"Excess Capacity","Aligned")))))))))</f>
        <v/>
      </c>
      <c r="Y94" s="17" t="n"/>
    </row>
    <row r="95">
      <c r="A95" s="16" t="n"/>
      <c r="B95" s="16" t="n"/>
      <c r="C95" s="16" t="n"/>
      <c r="D95" s="16" t="n"/>
      <c r="E95" s="16" t="n"/>
      <c r="F95" s="16" t="n"/>
      <c r="G95" s="17" t="n"/>
      <c r="H95" s="16" t="n"/>
      <c r="I95" s="16" t="n"/>
      <c r="J95" s="16" t="n"/>
      <c r="K95" s="16" t="n"/>
      <c r="L95" s="16" t="n"/>
      <c r="M95" s="16" t="n"/>
      <c r="N95" s="18">
        <f>IF(E95="","",IFERROR(INDEX(tblDepartmentAssumptions[Default Growth Rate],MATCH(E95,tblDepartmentAssumptions[Department],0)),Assumptions!$B$6))</f>
        <v/>
      </c>
      <c r="O95" s="16" t="n"/>
      <c r="P95" s="18">
        <f>IF(E95="","",IF(O95&lt;&gt;"",O95,N95))</f>
        <v/>
      </c>
      <c r="Q95" s="18">
        <f>IF(COUNT(H95:J95)=0,"",IFERROR(ROUND(SUMPRODUCT(H95:J95,Assumptions!$B$10:$B$12)/SUMPRODUCT(--(H95:J95&lt;&gt;""),Assumptions!$B$10:$B$12),0),""))</f>
        <v/>
      </c>
      <c r="R95" s="18">
        <f>IF(K95="","",ROUND(K95*Assumptions!$B$8,0))</f>
        <v/>
      </c>
      <c r="S95" s="18">
        <f>IF(AND(Q95="",R95=""),"",IFERROR(ROUND(MAX(IF(Q95="",0,Q95*(1+P95)),IF(R95="",0,R95)),0),""))</f>
        <v/>
      </c>
      <c r="T95" s="18">
        <f>IF(OR(S95="",L95="",L95&lt;=0),"",IFERROR(ROUNDUP(S95/L95,0),""))</f>
        <v/>
      </c>
      <c r="U95" s="16" t="n"/>
      <c r="V95" s="18">
        <f>IF(OR(U95="",L95="",L95&lt;=0),"",U95*L95)</f>
        <v/>
      </c>
      <c r="W95" s="18">
        <f>IF(OR(V95="",S95=""),"",V95-S95)</f>
        <v/>
      </c>
      <c r="X95" s="18">
        <f>IF(COUNTA(A95:M95,O95,U95,Y95)=0,"",IF(A95&lt;&gt;"Yes","Excluded",IF(OR(F95="",B95="",C95="",E95=""),"Setup Incomplete",IF(AND(COUNT(H95:J95)=0,K95=""),"Insufficient Data",IF(OR(L95="",L95&lt;=0),"Capacity Missing",IF(U95="","Plan Missing",IF(W95&lt;0,"Seat Shortage",IF(AND(S95&lt;M95,U95&gt;0),"Below Minimum",IF(W95&gt;=L95,"Excess Capacity","Aligned")))))))))</f>
        <v/>
      </c>
      <c r="Y95" s="17" t="n"/>
    </row>
    <row r="96">
      <c r="A96" s="16" t="n"/>
      <c r="B96" s="16" t="n"/>
      <c r="C96" s="16" t="n"/>
      <c r="D96" s="16" t="n"/>
      <c r="E96" s="16" t="n"/>
      <c r="F96" s="16" t="n"/>
      <c r="G96" s="17" t="n"/>
      <c r="H96" s="16" t="n"/>
      <c r="I96" s="16" t="n"/>
      <c r="J96" s="16" t="n"/>
      <c r="K96" s="16" t="n"/>
      <c r="L96" s="16" t="n"/>
      <c r="M96" s="16" t="n"/>
      <c r="N96" s="18">
        <f>IF(E96="","",IFERROR(INDEX(tblDepartmentAssumptions[Default Growth Rate],MATCH(E96,tblDepartmentAssumptions[Department],0)),Assumptions!$B$6))</f>
        <v/>
      </c>
      <c r="O96" s="16" t="n"/>
      <c r="P96" s="18">
        <f>IF(E96="","",IF(O96&lt;&gt;"",O96,N96))</f>
        <v/>
      </c>
      <c r="Q96" s="18">
        <f>IF(COUNT(H96:J96)=0,"",IFERROR(ROUND(SUMPRODUCT(H96:J96,Assumptions!$B$10:$B$12)/SUMPRODUCT(--(H96:J96&lt;&gt;""),Assumptions!$B$10:$B$12),0),""))</f>
        <v/>
      </c>
      <c r="R96" s="18">
        <f>IF(K96="","",ROUND(K96*Assumptions!$B$8,0))</f>
        <v/>
      </c>
      <c r="S96" s="18">
        <f>IF(AND(Q96="",R96=""),"",IFERROR(ROUND(MAX(IF(Q96="",0,Q96*(1+P96)),IF(R96="",0,R96)),0),""))</f>
        <v/>
      </c>
      <c r="T96" s="18">
        <f>IF(OR(S96="",L96="",L96&lt;=0),"",IFERROR(ROUNDUP(S96/L96,0),""))</f>
        <v/>
      </c>
      <c r="U96" s="16" t="n"/>
      <c r="V96" s="18">
        <f>IF(OR(U96="",L96="",L96&lt;=0),"",U96*L96)</f>
        <v/>
      </c>
      <c r="W96" s="18">
        <f>IF(OR(V96="",S96=""),"",V96-S96)</f>
        <v/>
      </c>
      <c r="X96" s="18">
        <f>IF(COUNTA(A96:M96,O96,U96,Y96)=0,"",IF(A96&lt;&gt;"Yes","Excluded",IF(OR(F96="",B96="",C96="",E96=""),"Setup Incomplete",IF(AND(COUNT(H96:J96)=0,K96=""),"Insufficient Data",IF(OR(L96="",L96&lt;=0),"Capacity Missing",IF(U96="","Plan Missing",IF(W96&lt;0,"Seat Shortage",IF(AND(S96&lt;M96,U96&gt;0),"Below Minimum",IF(W96&gt;=L96,"Excess Capacity","Aligned")))))))))</f>
        <v/>
      </c>
      <c r="Y96" s="17" t="n"/>
    </row>
    <row r="97">
      <c r="A97" s="16" t="n"/>
      <c r="B97" s="16" t="n"/>
      <c r="C97" s="16" t="n"/>
      <c r="D97" s="16" t="n"/>
      <c r="E97" s="16" t="n"/>
      <c r="F97" s="16" t="n"/>
      <c r="G97" s="17" t="n"/>
      <c r="H97" s="16" t="n"/>
      <c r="I97" s="16" t="n"/>
      <c r="J97" s="16" t="n"/>
      <c r="K97" s="16" t="n"/>
      <c r="L97" s="16" t="n"/>
      <c r="M97" s="16" t="n"/>
      <c r="N97" s="18">
        <f>IF(E97="","",IFERROR(INDEX(tblDepartmentAssumptions[Default Growth Rate],MATCH(E97,tblDepartmentAssumptions[Department],0)),Assumptions!$B$6))</f>
        <v/>
      </c>
      <c r="O97" s="16" t="n"/>
      <c r="P97" s="18">
        <f>IF(E97="","",IF(O97&lt;&gt;"",O97,N97))</f>
        <v/>
      </c>
      <c r="Q97" s="18">
        <f>IF(COUNT(H97:J97)=0,"",IFERROR(ROUND(SUMPRODUCT(H97:J97,Assumptions!$B$10:$B$12)/SUMPRODUCT(--(H97:J97&lt;&gt;""),Assumptions!$B$10:$B$12),0),""))</f>
        <v/>
      </c>
      <c r="R97" s="18">
        <f>IF(K97="","",ROUND(K97*Assumptions!$B$8,0))</f>
        <v/>
      </c>
      <c r="S97" s="18">
        <f>IF(AND(Q97="",R97=""),"",IFERROR(ROUND(MAX(IF(Q97="",0,Q97*(1+P97)),IF(R97="",0,R97)),0),""))</f>
        <v/>
      </c>
      <c r="T97" s="18">
        <f>IF(OR(S97="",L97="",L97&lt;=0),"",IFERROR(ROUNDUP(S97/L97,0),""))</f>
        <v/>
      </c>
      <c r="U97" s="16" t="n"/>
      <c r="V97" s="18">
        <f>IF(OR(U97="",L97="",L97&lt;=0),"",U97*L97)</f>
        <v/>
      </c>
      <c r="W97" s="18">
        <f>IF(OR(V97="",S97=""),"",V97-S97)</f>
        <v/>
      </c>
      <c r="X97" s="18">
        <f>IF(COUNTA(A97:M97,O97,U97,Y97)=0,"",IF(A97&lt;&gt;"Yes","Excluded",IF(OR(F97="",B97="",C97="",E97=""),"Setup Incomplete",IF(AND(COUNT(H97:J97)=0,K97=""),"Insufficient Data",IF(OR(L97="",L97&lt;=0),"Capacity Missing",IF(U97="","Plan Missing",IF(W97&lt;0,"Seat Shortage",IF(AND(S97&lt;M97,U97&gt;0),"Below Minimum",IF(W97&gt;=L97,"Excess Capacity","Aligned")))))))))</f>
        <v/>
      </c>
      <c r="Y97" s="17" t="n"/>
    </row>
    <row r="98">
      <c r="A98" s="16" t="n"/>
      <c r="B98" s="16" t="n"/>
      <c r="C98" s="16" t="n"/>
      <c r="D98" s="16" t="n"/>
      <c r="E98" s="16" t="n"/>
      <c r="F98" s="16" t="n"/>
      <c r="G98" s="17" t="n"/>
      <c r="H98" s="16" t="n"/>
      <c r="I98" s="16" t="n"/>
      <c r="J98" s="16" t="n"/>
      <c r="K98" s="16" t="n"/>
      <c r="L98" s="16" t="n"/>
      <c r="M98" s="16" t="n"/>
      <c r="N98" s="18">
        <f>IF(E98="","",IFERROR(INDEX(tblDepartmentAssumptions[Default Growth Rate],MATCH(E98,tblDepartmentAssumptions[Department],0)),Assumptions!$B$6))</f>
        <v/>
      </c>
      <c r="O98" s="16" t="n"/>
      <c r="P98" s="18">
        <f>IF(E98="","",IF(O98&lt;&gt;"",O98,N98))</f>
        <v/>
      </c>
      <c r="Q98" s="18">
        <f>IF(COUNT(H98:J98)=0,"",IFERROR(ROUND(SUMPRODUCT(H98:J98,Assumptions!$B$10:$B$12)/SUMPRODUCT(--(H98:J98&lt;&gt;""),Assumptions!$B$10:$B$12),0),""))</f>
        <v/>
      </c>
      <c r="R98" s="18">
        <f>IF(K98="","",ROUND(K98*Assumptions!$B$8,0))</f>
        <v/>
      </c>
      <c r="S98" s="18">
        <f>IF(AND(Q98="",R98=""),"",IFERROR(ROUND(MAX(IF(Q98="",0,Q98*(1+P98)),IF(R98="",0,R98)),0),""))</f>
        <v/>
      </c>
      <c r="T98" s="18">
        <f>IF(OR(S98="",L98="",L98&lt;=0),"",IFERROR(ROUNDUP(S98/L98,0),""))</f>
        <v/>
      </c>
      <c r="U98" s="16" t="n"/>
      <c r="V98" s="18">
        <f>IF(OR(U98="",L98="",L98&lt;=0),"",U98*L98)</f>
        <v/>
      </c>
      <c r="W98" s="18">
        <f>IF(OR(V98="",S98=""),"",V98-S98)</f>
        <v/>
      </c>
      <c r="X98" s="18">
        <f>IF(COUNTA(A98:M98,O98,U98,Y98)=0,"",IF(A98&lt;&gt;"Yes","Excluded",IF(OR(F98="",B98="",C98="",E98=""),"Setup Incomplete",IF(AND(COUNT(H98:J98)=0,K98=""),"Insufficient Data",IF(OR(L98="",L98&lt;=0),"Capacity Missing",IF(U98="","Plan Missing",IF(W98&lt;0,"Seat Shortage",IF(AND(S98&lt;M98,U98&gt;0),"Below Minimum",IF(W98&gt;=L98,"Excess Capacity","Aligned")))))))))</f>
        <v/>
      </c>
      <c r="Y98" s="17" t="n"/>
    </row>
    <row r="99">
      <c r="A99" s="16" t="n"/>
      <c r="B99" s="16" t="n"/>
      <c r="C99" s="16" t="n"/>
      <c r="D99" s="16" t="n"/>
      <c r="E99" s="16" t="n"/>
      <c r="F99" s="16" t="n"/>
      <c r="G99" s="17" t="n"/>
      <c r="H99" s="16" t="n"/>
      <c r="I99" s="16" t="n"/>
      <c r="J99" s="16" t="n"/>
      <c r="K99" s="16" t="n"/>
      <c r="L99" s="16" t="n"/>
      <c r="M99" s="16" t="n"/>
      <c r="N99" s="18">
        <f>IF(E99="","",IFERROR(INDEX(tblDepartmentAssumptions[Default Growth Rate],MATCH(E99,tblDepartmentAssumptions[Department],0)),Assumptions!$B$6))</f>
        <v/>
      </c>
      <c r="O99" s="16" t="n"/>
      <c r="P99" s="18">
        <f>IF(E99="","",IF(O99&lt;&gt;"",O99,N99))</f>
        <v/>
      </c>
      <c r="Q99" s="18">
        <f>IF(COUNT(H99:J99)=0,"",IFERROR(ROUND(SUMPRODUCT(H99:J99,Assumptions!$B$10:$B$12)/SUMPRODUCT(--(H99:J99&lt;&gt;""),Assumptions!$B$10:$B$12),0),""))</f>
        <v/>
      </c>
      <c r="R99" s="18">
        <f>IF(K99="","",ROUND(K99*Assumptions!$B$8,0))</f>
        <v/>
      </c>
      <c r="S99" s="18">
        <f>IF(AND(Q99="",R99=""),"",IFERROR(ROUND(MAX(IF(Q99="",0,Q99*(1+P99)),IF(R99="",0,R99)),0),""))</f>
        <v/>
      </c>
      <c r="T99" s="18">
        <f>IF(OR(S99="",L99="",L99&lt;=0),"",IFERROR(ROUNDUP(S99/L99,0),""))</f>
        <v/>
      </c>
      <c r="U99" s="16" t="n"/>
      <c r="V99" s="18">
        <f>IF(OR(U99="",L99="",L99&lt;=0),"",U99*L99)</f>
        <v/>
      </c>
      <c r="W99" s="18">
        <f>IF(OR(V99="",S99=""),"",V99-S99)</f>
        <v/>
      </c>
      <c r="X99" s="18">
        <f>IF(COUNTA(A99:M99,O99,U99,Y99)=0,"",IF(A99&lt;&gt;"Yes","Excluded",IF(OR(F99="",B99="",C99="",E99=""),"Setup Incomplete",IF(AND(COUNT(H99:J99)=0,K99=""),"Insufficient Data",IF(OR(L99="",L99&lt;=0),"Capacity Missing",IF(U99="","Plan Missing",IF(W99&lt;0,"Seat Shortage",IF(AND(S99&lt;M99,U99&gt;0),"Below Minimum",IF(W99&gt;=L99,"Excess Capacity","Aligned")))))))))</f>
        <v/>
      </c>
      <c r="Y99" s="17" t="n"/>
    </row>
    <row r="100">
      <c r="A100" s="16" t="n"/>
      <c r="B100" s="16" t="n"/>
      <c r="C100" s="16" t="n"/>
      <c r="D100" s="16" t="n"/>
      <c r="E100" s="16" t="n"/>
      <c r="F100" s="16" t="n"/>
      <c r="G100" s="17" t="n"/>
      <c r="H100" s="16" t="n"/>
      <c r="I100" s="16" t="n"/>
      <c r="J100" s="16" t="n"/>
      <c r="K100" s="16" t="n"/>
      <c r="L100" s="16" t="n"/>
      <c r="M100" s="16" t="n"/>
      <c r="N100" s="18">
        <f>IF(E100="","",IFERROR(INDEX(tblDepartmentAssumptions[Default Growth Rate],MATCH(E100,tblDepartmentAssumptions[Department],0)),Assumptions!$B$6))</f>
        <v/>
      </c>
      <c r="O100" s="16" t="n"/>
      <c r="P100" s="18">
        <f>IF(E100="","",IF(O100&lt;&gt;"",O100,N100))</f>
        <v/>
      </c>
      <c r="Q100" s="18">
        <f>IF(COUNT(H100:J100)=0,"",IFERROR(ROUND(SUMPRODUCT(H100:J100,Assumptions!$B$10:$B$12)/SUMPRODUCT(--(H100:J100&lt;&gt;""),Assumptions!$B$10:$B$12),0),""))</f>
        <v/>
      </c>
      <c r="R100" s="18">
        <f>IF(K100="","",ROUND(K100*Assumptions!$B$8,0))</f>
        <v/>
      </c>
      <c r="S100" s="18">
        <f>IF(AND(Q100="",R100=""),"",IFERROR(ROUND(MAX(IF(Q100="",0,Q100*(1+P100)),IF(R100="",0,R100)),0),""))</f>
        <v/>
      </c>
      <c r="T100" s="18">
        <f>IF(OR(S100="",L100="",L100&lt;=0),"",IFERROR(ROUNDUP(S100/L100,0),""))</f>
        <v/>
      </c>
      <c r="U100" s="16" t="n"/>
      <c r="V100" s="18">
        <f>IF(OR(U100="",L100="",L100&lt;=0),"",U100*L100)</f>
        <v/>
      </c>
      <c r="W100" s="18">
        <f>IF(OR(V100="",S100=""),"",V100-S100)</f>
        <v/>
      </c>
      <c r="X100" s="18">
        <f>IF(COUNTA(A100:M100,O100,U100,Y100)=0,"",IF(A100&lt;&gt;"Yes","Excluded",IF(OR(F100="",B100="",C100="",E100=""),"Setup Incomplete",IF(AND(COUNT(H100:J100)=0,K100=""),"Insufficient Data",IF(OR(L100="",L100&lt;=0),"Capacity Missing",IF(U100="","Plan Missing",IF(W100&lt;0,"Seat Shortage",IF(AND(S100&lt;M100,U100&gt;0),"Below Minimum",IF(W100&gt;=L100,"Excess Capacity","Aligned")))))))))</f>
        <v/>
      </c>
      <c r="Y100" s="17" t="n"/>
    </row>
    <row r="101">
      <c r="A101" s="16" t="n"/>
      <c r="B101" s="16" t="n"/>
      <c r="C101" s="16" t="n"/>
      <c r="D101" s="16" t="n"/>
      <c r="E101" s="16" t="n"/>
      <c r="F101" s="16" t="n"/>
      <c r="G101" s="17" t="n"/>
      <c r="H101" s="16" t="n"/>
      <c r="I101" s="16" t="n"/>
      <c r="J101" s="16" t="n"/>
      <c r="K101" s="16" t="n"/>
      <c r="L101" s="16" t="n"/>
      <c r="M101" s="16" t="n"/>
      <c r="N101" s="18">
        <f>IF(E101="","",IFERROR(INDEX(tblDepartmentAssumptions[Default Growth Rate],MATCH(E101,tblDepartmentAssumptions[Department],0)),Assumptions!$B$6))</f>
        <v/>
      </c>
      <c r="O101" s="16" t="n"/>
      <c r="P101" s="18">
        <f>IF(E101="","",IF(O101&lt;&gt;"",O101,N101))</f>
        <v/>
      </c>
      <c r="Q101" s="18">
        <f>IF(COUNT(H101:J101)=0,"",IFERROR(ROUND(SUMPRODUCT(H101:J101,Assumptions!$B$10:$B$12)/SUMPRODUCT(--(H101:J101&lt;&gt;""),Assumptions!$B$10:$B$12),0),""))</f>
        <v/>
      </c>
      <c r="R101" s="18">
        <f>IF(K101="","",ROUND(K101*Assumptions!$B$8,0))</f>
        <v/>
      </c>
      <c r="S101" s="18">
        <f>IF(AND(Q101="",R101=""),"",IFERROR(ROUND(MAX(IF(Q101="",0,Q101*(1+P101)),IF(R101="",0,R101)),0),""))</f>
        <v/>
      </c>
      <c r="T101" s="18">
        <f>IF(OR(S101="",L101="",L101&lt;=0),"",IFERROR(ROUNDUP(S101/L101,0),""))</f>
        <v/>
      </c>
      <c r="U101" s="16" t="n"/>
      <c r="V101" s="18">
        <f>IF(OR(U101="",L101="",L101&lt;=0),"",U101*L101)</f>
        <v/>
      </c>
      <c r="W101" s="18">
        <f>IF(OR(V101="",S101=""),"",V101-S101)</f>
        <v/>
      </c>
      <c r="X101" s="18">
        <f>IF(COUNTA(A101:M101,O101,U101,Y101)=0,"",IF(A101&lt;&gt;"Yes","Excluded",IF(OR(F101="",B101="",C101="",E101=""),"Setup Incomplete",IF(AND(COUNT(H101:J101)=0,K101=""),"Insufficient Data",IF(OR(L101="",L101&lt;=0),"Capacity Missing",IF(U101="","Plan Missing",IF(W101&lt;0,"Seat Shortage",IF(AND(S101&lt;M101,U101&gt;0),"Below Minimum",IF(W101&gt;=L101,"Excess Capacity","Aligned")))))))))</f>
        <v/>
      </c>
      <c r="Y101" s="17" t="n"/>
    </row>
    <row r="102">
      <c r="A102" s="16" t="n"/>
      <c r="B102" s="16" t="n"/>
      <c r="C102" s="16" t="n"/>
      <c r="D102" s="16" t="n"/>
      <c r="E102" s="16" t="n"/>
      <c r="F102" s="16" t="n"/>
      <c r="G102" s="17" t="n"/>
      <c r="H102" s="16" t="n"/>
      <c r="I102" s="16" t="n"/>
      <c r="J102" s="16" t="n"/>
      <c r="K102" s="16" t="n"/>
      <c r="L102" s="16" t="n"/>
      <c r="M102" s="16" t="n"/>
      <c r="N102" s="18">
        <f>IF(E102="","",IFERROR(INDEX(tblDepartmentAssumptions[Default Growth Rate],MATCH(E102,tblDepartmentAssumptions[Department],0)),Assumptions!$B$6))</f>
        <v/>
      </c>
      <c r="O102" s="16" t="n"/>
      <c r="P102" s="18">
        <f>IF(E102="","",IF(O102&lt;&gt;"",O102,N102))</f>
        <v/>
      </c>
      <c r="Q102" s="18">
        <f>IF(COUNT(H102:J102)=0,"",IFERROR(ROUND(SUMPRODUCT(H102:J102,Assumptions!$B$10:$B$12)/SUMPRODUCT(--(H102:J102&lt;&gt;""),Assumptions!$B$10:$B$12),0),""))</f>
        <v/>
      </c>
      <c r="R102" s="18">
        <f>IF(K102="","",ROUND(K102*Assumptions!$B$8,0))</f>
        <v/>
      </c>
      <c r="S102" s="18">
        <f>IF(AND(Q102="",R102=""),"",IFERROR(ROUND(MAX(IF(Q102="",0,Q102*(1+P102)),IF(R102="",0,R102)),0),""))</f>
        <v/>
      </c>
      <c r="T102" s="18">
        <f>IF(OR(S102="",L102="",L102&lt;=0),"",IFERROR(ROUNDUP(S102/L102,0),""))</f>
        <v/>
      </c>
      <c r="U102" s="16" t="n"/>
      <c r="V102" s="18">
        <f>IF(OR(U102="",L102="",L102&lt;=0),"",U102*L102)</f>
        <v/>
      </c>
      <c r="W102" s="18">
        <f>IF(OR(V102="",S102=""),"",V102-S102)</f>
        <v/>
      </c>
      <c r="X102" s="18">
        <f>IF(COUNTA(A102:M102,O102,U102,Y102)=0,"",IF(A102&lt;&gt;"Yes","Excluded",IF(OR(F102="",B102="",C102="",E102=""),"Setup Incomplete",IF(AND(COUNT(H102:J102)=0,K102=""),"Insufficient Data",IF(OR(L102="",L102&lt;=0),"Capacity Missing",IF(U102="","Plan Missing",IF(W102&lt;0,"Seat Shortage",IF(AND(S102&lt;M102,U102&gt;0),"Below Minimum",IF(W102&gt;=L102,"Excess Capacity","Aligned")))))))))</f>
        <v/>
      </c>
      <c r="Y102" s="17" t="n"/>
    </row>
    <row r="103">
      <c r="A103" s="16" t="n"/>
      <c r="B103" s="16" t="n"/>
      <c r="C103" s="16" t="n"/>
      <c r="D103" s="16" t="n"/>
      <c r="E103" s="16" t="n"/>
      <c r="F103" s="16" t="n"/>
      <c r="G103" s="17" t="n"/>
      <c r="H103" s="16" t="n"/>
      <c r="I103" s="16" t="n"/>
      <c r="J103" s="16" t="n"/>
      <c r="K103" s="16" t="n"/>
      <c r="L103" s="16" t="n"/>
      <c r="M103" s="16" t="n"/>
      <c r="N103" s="18">
        <f>IF(E103="","",IFERROR(INDEX(tblDepartmentAssumptions[Default Growth Rate],MATCH(E103,tblDepartmentAssumptions[Department],0)),Assumptions!$B$6))</f>
        <v/>
      </c>
      <c r="O103" s="16" t="n"/>
      <c r="P103" s="18">
        <f>IF(E103="","",IF(O103&lt;&gt;"",O103,N103))</f>
        <v/>
      </c>
      <c r="Q103" s="18">
        <f>IF(COUNT(H103:J103)=0,"",IFERROR(ROUND(SUMPRODUCT(H103:J103,Assumptions!$B$10:$B$12)/SUMPRODUCT(--(H103:J103&lt;&gt;""),Assumptions!$B$10:$B$12),0),""))</f>
        <v/>
      </c>
      <c r="R103" s="18">
        <f>IF(K103="","",ROUND(K103*Assumptions!$B$8,0))</f>
        <v/>
      </c>
      <c r="S103" s="18">
        <f>IF(AND(Q103="",R103=""),"",IFERROR(ROUND(MAX(IF(Q103="",0,Q103*(1+P103)),IF(R103="",0,R103)),0),""))</f>
        <v/>
      </c>
      <c r="T103" s="18">
        <f>IF(OR(S103="",L103="",L103&lt;=0),"",IFERROR(ROUNDUP(S103/L103,0),""))</f>
        <v/>
      </c>
      <c r="U103" s="16" t="n"/>
      <c r="V103" s="18">
        <f>IF(OR(U103="",L103="",L103&lt;=0),"",U103*L103)</f>
        <v/>
      </c>
      <c r="W103" s="18">
        <f>IF(OR(V103="",S103=""),"",V103-S103)</f>
        <v/>
      </c>
      <c r="X103" s="18">
        <f>IF(COUNTA(A103:M103,O103,U103,Y103)=0,"",IF(A103&lt;&gt;"Yes","Excluded",IF(OR(F103="",B103="",C103="",E103=""),"Setup Incomplete",IF(AND(COUNT(H103:J103)=0,K103=""),"Insufficient Data",IF(OR(L103="",L103&lt;=0),"Capacity Missing",IF(U103="","Plan Missing",IF(W103&lt;0,"Seat Shortage",IF(AND(S103&lt;M103,U103&gt;0),"Below Minimum",IF(W103&gt;=L103,"Excess Capacity","Aligned")))))))))</f>
        <v/>
      </c>
      <c r="Y103" s="17" t="n"/>
    </row>
    <row r="104">
      <c r="A104" s="16" t="n"/>
      <c r="B104" s="16" t="n"/>
      <c r="C104" s="16" t="n"/>
      <c r="D104" s="16" t="n"/>
      <c r="E104" s="16" t="n"/>
      <c r="F104" s="16" t="n"/>
      <c r="G104" s="17" t="n"/>
      <c r="H104" s="16" t="n"/>
      <c r="I104" s="16" t="n"/>
      <c r="J104" s="16" t="n"/>
      <c r="K104" s="16" t="n"/>
      <c r="L104" s="16" t="n"/>
      <c r="M104" s="16" t="n"/>
      <c r="N104" s="18">
        <f>IF(E104="","",IFERROR(INDEX(tblDepartmentAssumptions[Default Growth Rate],MATCH(E104,tblDepartmentAssumptions[Department],0)),Assumptions!$B$6))</f>
        <v/>
      </c>
      <c r="O104" s="16" t="n"/>
      <c r="P104" s="18">
        <f>IF(E104="","",IF(O104&lt;&gt;"",O104,N104))</f>
        <v/>
      </c>
      <c r="Q104" s="18">
        <f>IF(COUNT(H104:J104)=0,"",IFERROR(ROUND(SUMPRODUCT(H104:J104,Assumptions!$B$10:$B$12)/SUMPRODUCT(--(H104:J104&lt;&gt;""),Assumptions!$B$10:$B$12),0),""))</f>
        <v/>
      </c>
      <c r="R104" s="18">
        <f>IF(K104="","",ROUND(K104*Assumptions!$B$8,0))</f>
        <v/>
      </c>
      <c r="S104" s="18">
        <f>IF(AND(Q104="",R104=""),"",IFERROR(ROUND(MAX(IF(Q104="",0,Q104*(1+P104)),IF(R104="",0,R104)),0),""))</f>
        <v/>
      </c>
      <c r="T104" s="18">
        <f>IF(OR(S104="",L104="",L104&lt;=0),"",IFERROR(ROUNDUP(S104/L104,0),""))</f>
        <v/>
      </c>
      <c r="U104" s="16" t="n"/>
      <c r="V104" s="18">
        <f>IF(OR(U104="",L104="",L104&lt;=0),"",U104*L104)</f>
        <v/>
      </c>
      <c r="W104" s="18">
        <f>IF(OR(V104="",S104=""),"",V104-S104)</f>
        <v/>
      </c>
      <c r="X104" s="18">
        <f>IF(COUNTA(A104:M104,O104,U104,Y104)=0,"",IF(A104&lt;&gt;"Yes","Excluded",IF(OR(F104="",B104="",C104="",E104=""),"Setup Incomplete",IF(AND(COUNT(H104:J104)=0,K104=""),"Insufficient Data",IF(OR(L104="",L104&lt;=0),"Capacity Missing",IF(U104="","Plan Missing",IF(W104&lt;0,"Seat Shortage",IF(AND(S104&lt;M104,U104&gt;0),"Below Minimum",IF(W104&gt;=L104,"Excess Capacity","Aligned")))))))))</f>
        <v/>
      </c>
      <c r="Y104" s="17" t="n"/>
    </row>
    <row r="105">
      <c r="A105" s="16" t="n"/>
      <c r="B105" s="16" t="n"/>
      <c r="C105" s="16" t="n"/>
      <c r="D105" s="16" t="n"/>
      <c r="E105" s="16" t="n"/>
      <c r="F105" s="16" t="n"/>
      <c r="G105" s="17" t="n"/>
      <c r="H105" s="16" t="n"/>
      <c r="I105" s="16" t="n"/>
      <c r="J105" s="16" t="n"/>
      <c r="K105" s="16" t="n"/>
      <c r="L105" s="16" t="n"/>
      <c r="M105" s="16" t="n"/>
      <c r="N105" s="18">
        <f>IF(E105="","",IFERROR(INDEX(tblDepartmentAssumptions[Default Growth Rate],MATCH(E105,tblDepartmentAssumptions[Department],0)),Assumptions!$B$6))</f>
        <v/>
      </c>
      <c r="O105" s="16" t="n"/>
      <c r="P105" s="18">
        <f>IF(E105="","",IF(O105&lt;&gt;"",O105,N105))</f>
        <v/>
      </c>
      <c r="Q105" s="18">
        <f>IF(COUNT(H105:J105)=0,"",IFERROR(ROUND(SUMPRODUCT(H105:J105,Assumptions!$B$10:$B$12)/SUMPRODUCT(--(H105:J105&lt;&gt;""),Assumptions!$B$10:$B$12),0),""))</f>
        <v/>
      </c>
      <c r="R105" s="18">
        <f>IF(K105="","",ROUND(K105*Assumptions!$B$8,0))</f>
        <v/>
      </c>
      <c r="S105" s="18">
        <f>IF(AND(Q105="",R105=""),"",IFERROR(ROUND(MAX(IF(Q105="",0,Q105*(1+P105)),IF(R105="",0,R105)),0),""))</f>
        <v/>
      </c>
      <c r="T105" s="18">
        <f>IF(OR(S105="",L105="",L105&lt;=0),"",IFERROR(ROUNDUP(S105/L105,0),""))</f>
        <v/>
      </c>
      <c r="U105" s="16" t="n"/>
      <c r="V105" s="18">
        <f>IF(OR(U105="",L105="",L105&lt;=0),"",U105*L105)</f>
        <v/>
      </c>
      <c r="W105" s="18">
        <f>IF(OR(V105="",S105=""),"",V105-S105)</f>
        <v/>
      </c>
      <c r="X105" s="18">
        <f>IF(COUNTA(A105:M105,O105,U105,Y105)=0,"",IF(A105&lt;&gt;"Yes","Excluded",IF(OR(F105="",B105="",C105="",E105=""),"Setup Incomplete",IF(AND(COUNT(H105:J105)=0,K105=""),"Insufficient Data",IF(OR(L105="",L105&lt;=0),"Capacity Missing",IF(U105="","Plan Missing",IF(W105&lt;0,"Seat Shortage",IF(AND(S105&lt;M105,U105&gt;0),"Below Minimum",IF(W105&gt;=L105,"Excess Capacity","Aligned")))))))))</f>
        <v/>
      </c>
      <c r="Y105" s="17" t="n"/>
    </row>
    <row r="106">
      <c r="A106" s="16" t="n"/>
      <c r="B106" s="16" t="n"/>
      <c r="C106" s="16" t="n"/>
      <c r="D106" s="16" t="n"/>
      <c r="E106" s="16" t="n"/>
      <c r="F106" s="16" t="n"/>
      <c r="G106" s="17" t="n"/>
      <c r="H106" s="16" t="n"/>
      <c r="I106" s="16" t="n"/>
      <c r="J106" s="16" t="n"/>
      <c r="K106" s="16" t="n"/>
      <c r="L106" s="16" t="n"/>
      <c r="M106" s="16" t="n"/>
      <c r="N106" s="18">
        <f>IF(E106="","",IFERROR(INDEX(tblDepartmentAssumptions[Default Growth Rate],MATCH(E106,tblDepartmentAssumptions[Department],0)),Assumptions!$B$6))</f>
        <v/>
      </c>
      <c r="O106" s="16" t="n"/>
      <c r="P106" s="18">
        <f>IF(E106="","",IF(O106&lt;&gt;"",O106,N106))</f>
        <v/>
      </c>
      <c r="Q106" s="18">
        <f>IF(COUNT(H106:J106)=0,"",IFERROR(ROUND(SUMPRODUCT(H106:J106,Assumptions!$B$10:$B$12)/SUMPRODUCT(--(H106:J106&lt;&gt;""),Assumptions!$B$10:$B$12),0),""))</f>
        <v/>
      </c>
      <c r="R106" s="18">
        <f>IF(K106="","",ROUND(K106*Assumptions!$B$8,0))</f>
        <v/>
      </c>
      <c r="S106" s="18">
        <f>IF(AND(Q106="",R106=""),"",IFERROR(ROUND(MAX(IF(Q106="",0,Q106*(1+P106)),IF(R106="",0,R106)),0),""))</f>
        <v/>
      </c>
      <c r="T106" s="18">
        <f>IF(OR(S106="",L106="",L106&lt;=0),"",IFERROR(ROUNDUP(S106/L106,0),""))</f>
        <v/>
      </c>
      <c r="U106" s="16" t="n"/>
      <c r="V106" s="18">
        <f>IF(OR(U106="",L106="",L106&lt;=0),"",U106*L106)</f>
        <v/>
      </c>
      <c r="W106" s="18">
        <f>IF(OR(V106="",S106=""),"",V106-S106)</f>
        <v/>
      </c>
      <c r="X106" s="18">
        <f>IF(COUNTA(A106:M106,O106,U106,Y106)=0,"",IF(A106&lt;&gt;"Yes","Excluded",IF(OR(F106="",B106="",C106="",E106=""),"Setup Incomplete",IF(AND(COUNT(H106:J106)=0,K106=""),"Insufficient Data",IF(OR(L106="",L106&lt;=0),"Capacity Missing",IF(U106="","Plan Missing",IF(W106&lt;0,"Seat Shortage",IF(AND(S106&lt;M106,U106&gt;0),"Below Minimum",IF(W106&gt;=L106,"Excess Capacity","Aligned")))))))))</f>
        <v/>
      </c>
      <c r="Y106" s="17" t="n"/>
    </row>
    <row r="107">
      <c r="A107" s="16" t="n"/>
      <c r="B107" s="16" t="n"/>
      <c r="C107" s="16" t="n"/>
      <c r="D107" s="16" t="n"/>
      <c r="E107" s="16" t="n"/>
      <c r="F107" s="16" t="n"/>
      <c r="G107" s="17" t="n"/>
      <c r="H107" s="16" t="n"/>
      <c r="I107" s="16" t="n"/>
      <c r="J107" s="16" t="n"/>
      <c r="K107" s="16" t="n"/>
      <c r="L107" s="16" t="n"/>
      <c r="M107" s="16" t="n"/>
      <c r="N107" s="18">
        <f>IF(E107="","",IFERROR(INDEX(tblDepartmentAssumptions[Default Growth Rate],MATCH(E107,tblDepartmentAssumptions[Department],0)),Assumptions!$B$6))</f>
        <v/>
      </c>
      <c r="O107" s="16" t="n"/>
      <c r="P107" s="18">
        <f>IF(E107="","",IF(O107&lt;&gt;"",O107,N107))</f>
        <v/>
      </c>
      <c r="Q107" s="18">
        <f>IF(COUNT(H107:J107)=0,"",IFERROR(ROUND(SUMPRODUCT(H107:J107,Assumptions!$B$10:$B$12)/SUMPRODUCT(--(H107:J107&lt;&gt;""),Assumptions!$B$10:$B$12),0),""))</f>
        <v/>
      </c>
      <c r="R107" s="18">
        <f>IF(K107="","",ROUND(K107*Assumptions!$B$8,0))</f>
        <v/>
      </c>
      <c r="S107" s="18">
        <f>IF(AND(Q107="",R107=""),"",IFERROR(ROUND(MAX(IF(Q107="",0,Q107*(1+P107)),IF(R107="",0,R107)),0),""))</f>
        <v/>
      </c>
      <c r="T107" s="18">
        <f>IF(OR(S107="",L107="",L107&lt;=0),"",IFERROR(ROUNDUP(S107/L107,0),""))</f>
        <v/>
      </c>
      <c r="U107" s="16" t="n"/>
      <c r="V107" s="18">
        <f>IF(OR(U107="",L107="",L107&lt;=0),"",U107*L107)</f>
        <v/>
      </c>
      <c r="W107" s="18">
        <f>IF(OR(V107="",S107=""),"",V107-S107)</f>
        <v/>
      </c>
      <c r="X107" s="18">
        <f>IF(COUNTA(A107:M107,O107,U107,Y107)=0,"",IF(A107&lt;&gt;"Yes","Excluded",IF(OR(F107="",B107="",C107="",E107=""),"Setup Incomplete",IF(AND(COUNT(H107:J107)=0,K107=""),"Insufficient Data",IF(OR(L107="",L107&lt;=0),"Capacity Missing",IF(U107="","Plan Missing",IF(W107&lt;0,"Seat Shortage",IF(AND(S107&lt;M107,U107&gt;0),"Below Minimum",IF(W107&gt;=L107,"Excess Capacity","Aligned")))))))))</f>
        <v/>
      </c>
      <c r="Y107" s="17" t="n"/>
    </row>
    <row r="108">
      <c r="A108" s="16" t="n"/>
      <c r="B108" s="16" t="n"/>
      <c r="C108" s="16" t="n"/>
      <c r="D108" s="16" t="n"/>
      <c r="E108" s="16" t="n"/>
      <c r="F108" s="16" t="n"/>
      <c r="G108" s="17" t="n"/>
      <c r="H108" s="16" t="n"/>
      <c r="I108" s="16" t="n"/>
      <c r="J108" s="16" t="n"/>
      <c r="K108" s="16" t="n"/>
      <c r="L108" s="16" t="n"/>
      <c r="M108" s="16" t="n"/>
      <c r="N108" s="18">
        <f>IF(E108="","",IFERROR(INDEX(tblDepartmentAssumptions[Default Growth Rate],MATCH(E108,tblDepartmentAssumptions[Department],0)),Assumptions!$B$6))</f>
        <v/>
      </c>
      <c r="O108" s="16" t="n"/>
      <c r="P108" s="18">
        <f>IF(E108="","",IF(O108&lt;&gt;"",O108,N108))</f>
        <v/>
      </c>
      <c r="Q108" s="18">
        <f>IF(COUNT(H108:J108)=0,"",IFERROR(ROUND(SUMPRODUCT(H108:J108,Assumptions!$B$10:$B$12)/SUMPRODUCT(--(H108:J108&lt;&gt;""),Assumptions!$B$10:$B$12),0),""))</f>
        <v/>
      </c>
      <c r="R108" s="18">
        <f>IF(K108="","",ROUND(K108*Assumptions!$B$8,0))</f>
        <v/>
      </c>
      <c r="S108" s="18">
        <f>IF(AND(Q108="",R108=""),"",IFERROR(ROUND(MAX(IF(Q108="",0,Q108*(1+P108)),IF(R108="",0,R108)),0),""))</f>
        <v/>
      </c>
      <c r="T108" s="18">
        <f>IF(OR(S108="",L108="",L108&lt;=0),"",IFERROR(ROUNDUP(S108/L108,0),""))</f>
        <v/>
      </c>
      <c r="U108" s="16" t="n"/>
      <c r="V108" s="18">
        <f>IF(OR(U108="",L108="",L108&lt;=0),"",U108*L108)</f>
        <v/>
      </c>
      <c r="W108" s="18">
        <f>IF(OR(V108="",S108=""),"",V108-S108)</f>
        <v/>
      </c>
      <c r="X108" s="18">
        <f>IF(COUNTA(A108:M108,O108,U108,Y108)=0,"",IF(A108&lt;&gt;"Yes","Excluded",IF(OR(F108="",B108="",C108="",E108=""),"Setup Incomplete",IF(AND(COUNT(H108:J108)=0,K108=""),"Insufficient Data",IF(OR(L108="",L108&lt;=0),"Capacity Missing",IF(U108="","Plan Missing",IF(W108&lt;0,"Seat Shortage",IF(AND(S108&lt;M108,U108&gt;0),"Below Minimum",IF(W108&gt;=L108,"Excess Capacity","Aligned")))))))))</f>
        <v/>
      </c>
      <c r="Y108" s="17" t="n"/>
    </row>
    <row r="109">
      <c r="A109" s="16" t="n"/>
      <c r="B109" s="16" t="n"/>
      <c r="C109" s="16" t="n"/>
      <c r="D109" s="16" t="n"/>
      <c r="E109" s="16" t="n"/>
      <c r="F109" s="16" t="n"/>
      <c r="G109" s="17" t="n"/>
      <c r="H109" s="16" t="n"/>
      <c r="I109" s="16" t="n"/>
      <c r="J109" s="16" t="n"/>
      <c r="K109" s="16" t="n"/>
      <c r="L109" s="16" t="n"/>
      <c r="M109" s="16" t="n"/>
      <c r="N109" s="18">
        <f>IF(E109="","",IFERROR(INDEX(tblDepartmentAssumptions[Default Growth Rate],MATCH(E109,tblDepartmentAssumptions[Department],0)),Assumptions!$B$6))</f>
        <v/>
      </c>
      <c r="O109" s="16" t="n"/>
      <c r="P109" s="18">
        <f>IF(E109="","",IF(O109&lt;&gt;"",O109,N109))</f>
        <v/>
      </c>
      <c r="Q109" s="18">
        <f>IF(COUNT(H109:J109)=0,"",IFERROR(ROUND(SUMPRODUCT(H109:J109,Assumptions!$B$10:$B$12)/SUMPRODUCT(--(H109:J109&lt;&gt;""),Assumptions!$B$10:$B$12),0),""))</f>
        <v/>
      </c>
      <c r="R109" s="18">
        <f>IF(K109="","",ROUND(K109*Assumptions!$B$8,0))</f>
        <v/>
      </c>
      <c r="S109" s="18">
        <f>IF(AND(Q109="",R109=""),"",IFERROR(ROUND(MAX(IF(Q109="",0,Q109*(1+P109)),IF(R109="",0,R109)),0),""))</f>
        <v/>
      </c>
      <c r="T109" s="18">
        <f>IF(OR(S109="",L109="",L109&lt;=0),"",IFERROR(ROUNDUP(S109/L109,0),""))</f>
        <v/>
      </c>
      <c r="U109" s="16" t="n"/>
      <c r="V109" s="18">
        <f>IF(OR(U109="",L109="",L109&lt;=0),"",U109*L109)</f>
        <v/>
      </c>
      <c r="W109" s="18">
        <f>IF(OR(V109="",S109=""),"",V109-S109)</f>
        <v/>
      </c>
      <c r="X109" s="18">
        <f>IF(COUNTA(A109:M109,O109,U109,Y109)=0,"",IF(A109&lt;&gt;"Yes","Excluded",IF(OR(F109="",B109="",C109="",E109=""),"Setup Incomplete",IF(AND(COUNT(H109:J109)=0,K109=""),"Insufficient Data",IF(OR(L109="",L109&lt;=0),"Capacity Missing",IF(U109="","Plan Missing",IF(W109&lt;0,"Seat Shortage",IF(AND(S109&lt;M109,U109&gt;0),"Below Minimum",IF(W109&gt;=L109,"Excess Capacity","Aligned")))))))))</f>
        <v/>
      </c>
      <c r="Y109" s="17" t="n"/>
    </row>
    <row r="110">
      <c r="A110" s="16" t="n"/>
      <c r="B110" s="16" t="n"/>
      <c r="C110" s="16" t="n"/>
      <c r="D110" s="16" t="n"/>
      <c r="E110" s="16" t="n"/>
      <c r="F110" s="16" t="n"/>
      <c r="G110" s="17" t="n"/>
      <c r="H110" s="16" t="n"/>
      <c r="I110" s="16" t="n"/>
      <c r="J110" s="16" t="n"/>
      <c r="K110" s="16" t="n"/>
      <c r="L110" s="16" t="n"/>
      <c r="M110" s="16" t="n"/>
      <c r="N110" s="18">
        <f>IF(E110="","",IFERROR(INDEX(tblDepartmentAssumptions[Default Growth Rate],MATCH(E110,tblDepartmentAssumptions[Department],0)),Assumptions!$B$6))</f>
        <v/>
      </c>
      <c r="O110" s="16" t="n"/>
      <c r="P110" s="18">
        <f>IF(E110="","",IF(O110&lt;&gt;"",O110,N110))</f>
        <v/>
      </c>
      <c r="Q110" s="18">
        <f>IF(COUNT(H110:J110)=0,"",IFERROR(ROUND(SUMPRODUCT(H110:J110,Assumptions!$B$10:$B$12)/SUMPRODUCT(--(H110:J110&lt;&gt;""),Assumptions!$B$10:$B$12),0),""))</f>
        <v/>
      </c>
      <c r="R110" s="18">
        <f>IF(K110="","",ROUND(K110*Assumptions!$B$8,0))</f>
        <v/>
      </c>
      <c r="S110" s="18">
        <f>IF(AND(Q110="",R110=""),"",IFERROR(ROUND(MAX(IF(Q110="",0,Q110*(1+P110)),IF(R110="",0,R110)),0),""))</f>
        <v/>
      </c>
      <c r="T110" s="18">
        <f>IF(OR(S110="",L110="",L110&lt;=0),"",IFERROR(ROUNDUP(S110/L110,0),""))</f>
        <v/>
      </c>
      <c r="U110" s="16" t="n"/>
      <c r="V110" s="18">
        <f>IF(OR(U110="",L110="",L110&lt;=0),"",U110*L110)</f>
        <v/>
      </c>
      <c r="W110" s="18">
        <f>IF(OR(V110="",S110=""),"",V110-S110)</f>
        <v/>
      </c>
      <c r="X110" s="18">
        <f>IF(COUNTA(A110:M110,O110,U110,Y110)=0,"",IF(A110&lt;&gt;"Yes","Excluded",IF(OR(F110="",B110="",C110="",E110=""),"Setup Incomplete",IF(AND(COUNT(H110:J110)=0,K110=""),"Insufficient Data",IF(OR(L110="",L110&lt;=0),"Capacity Missing",IF(U110="","Plan Missing",IF(W110&lt;0,"Seat Shortage",IF(AND(S110&lt;M110,U110&gt;0),"Below Minimum",IF(W110&gt;=L110,"Excess Capacity","Aligned")))))))))</f>
        <v/>
      </c>
      <c r="Y110" s="17" t="n"/>
    </row>
    <row r="111">
      <c r="A111" s="16" t="n"/>
      <c r="B111" s="16" t="n"/>
      <c r="C111" s="16" t="n"/>
      <c r="D111" s="16" t="n"/>
      <c r="E111" s="16" t="n"/>
      <c r="F111" s="16" t="n"/>
      <c r="G111" s="17" t="n"/>
      <c r="H111" s="16" t="n"/>
      <c r="I111" s="16" t="n"/>
      <c r="J111" s="16" t="n"/>
      <c r="K111" s="16" t="n"/>
      <c r="L111" s="16" t="n"/>
      <c r="M111" s="16" t="n"/>
      <c r="N111" s="18">
        <f>IF(E111="","",IFERROR(INDEX(tblDepartmentAssumptions[Default Growth Rate],MATCH(E111,tblDepartmentAssumptions[Department],0)),Assumptions!$B$6))</f>
        <v/>
      </c>
      <c r="O111" s="16" t="n"/>
      <c r="P111" s="18">
        <f>IF(E111="","",IF(O111&lt;&gt;"",O111,N111))</f>
        <v/>
      </c>
      <c r="Q111" s="18">
        <f>IF(COUNT(H111:J111)=0,"",IFERROR(ROUND(SUMPRODUCT(H111:J111,Assumptions!$B$10:$B$12)/SUMPRODUCT(--(H111:J111&lt;&gt;""),Assumptions!$B$10:$B$12),0),""))</f>
        <v/>
      </c>
      <c r="R111" s="18">
        <f>IF(K111="","",ROUND(K111*Assumptions!$B$8,0))</f>
        <v/>
      </c>
      <c r="S111" s="18">
        <f>IF(AND(Q111="",R111=""),"",IFERROR(ROUND(MAX(IF(Q111="",0,Q111*(1+P111)),IF(R111="",0,R111)),0),""))</f>
        <v/>
      </c>
      <c r="T111" s="18">
        <f>IF(OR(S111="",L111="",L111&lt;=0),"",IFERROR(ROUNDUP(S111/L111,0),""))</f>
        <v/>
      </c>
      <c r="U111" s="16" t="n"/>
      <c r="V111" s="18">
        <f>IF(OR(U111="",L111="",L111&lt;=0),"",U111*L111)</f>
        <v/>
      </c>
      <c r="W111" s="18">
        <f>IF(OR(V111="",S111=""),"",V111-S111)</f>
        <v/>
      </c>
      <c r="X111" s="18">
        <f>IF(COUNTA(A111:M111,O111,U111,Y111)=0,"",IF(A111&lt;&gt;"Yes","Excluded",IF(OR(F111="",B111="",C111="",E111=""),"Setup Incomplete",IF(AND(COUNT(H111:J111)=0,K111=""),"Insufficient Data",IF(OR(L111="",L111&lt;=0),"Capacity Missing",IF(U111="","Plan Missing",IF(W111&lt;0,"Seat Shortage",IF(AND(S111&lt;M111,U111&gt;0),"Below Minimum",IF(W111&gt;=L111,"Excess Capacity","Aligned")))))))))</f>
        <v/>
      </c>
      <c r="Y111" s="17" t="n"/>
    </row>
    <row r="112">
      <c r="A112" s="16" t="n"/>
      <c r="B112" s="16" t="n"/>
      <c r="C112" s="16" t="n"/>
      <c r="D112" s="16" t="n"/>
      <c r="E112" s="16" t="n"/>
      <c r="F112" s="16" t="n"/>
      <c r="G112" s="17" t="n"/>
      <c r="H112" s="16" t="n"/>
      <c r="I112" s="16" t="n"/>
      <c r="J112" s="16" t="n"/>
      <c r="K112" s="16" t="n"/>
      <c r="L112" s="16" t="n"/>
      <c r="M112" s="16" t="n"/>
      <c r="N112" s="18">
        <f>IF(E112="","",IFERROR(INDEX(tblDepartmentAssumptions[Default Growth Rate],MATCH(E112,tblDepartmentAssumptions[Department],0)),Assumptions!$B$6))</f>
        <v/>
      </c>
      <c r="O112" s="16" t="n"/>
      <c r="P112" s="18">
        <f>IF(E112="","",IF(O112&lt;&gt;"",O112,N112))</f>
        <v/>
      </c>
      <c r="Q112" s="18">
        <f>IF(COUNT(H112:J112)=0,"",IFERROR(ROUND(SUMPRODUCT(H112:J112,Assumptions!$B$10:$B$12)/SUMPRODUCT(--(H112:J112&lt;&gt;""),Assumptions!$B$10:$B$12),0),""))</f>
        <v/>
      </c>
      <c r="R112" s="18">
        <f>IF(K112="","",ROUND(K112*Assumptions!$B$8,0))</f>
        <v/>
      </c>
      <c r="S112" s="18">
        <f>IF(AND(Q112="",R112=""),"",IFERROR(ROUND(MAX(IF(Q112="",0,Q112*(1+P112)),IF(R112="",0,R112)),0),""))</f>
        <v/>
      </c>
      <c r="T112" s="18">
        <f>IF(OR(S112="",L112="",L112&lt;=0),"",IFERROR(ROUNDUP(S112/L112,0),""))</f>
        <v/>
      </c>
      <c r="U112" s="16" t="n"/>
      <c r="V112" s="18">
        <f>IF(OR(U112="",L112="",L112&lt;=0),"",U112*L112)</f>
        <v/>
      </c>
      <c r="W112" s="18">
        <f>IF(OR(V112="",S112=""),"",V112-S112)</f>
        <v/>
      </c>
      <c r="X112" s="18">
        <f>IF(COUNTA(A112:M112,O112,U112,Y112)=0,"",IF(A112&lt;&gt;"Yes","Excluded",IF(OR(F112="",B112="",C112="",E112=""),"Setup Incomplete",IF(AND(COUNT(H112:J112)=0,K112=""),"Insufficient Data",IF(OR(L112="",L112&lt;=0),"Capacity Missing",IF(U112="","Plan Missing",IF(W112&lt;0,"Seat Shortage",IF(AND(S112&lt;M112,U112&gt;0),"Below Minimum",IF(W112&gt;=L112,"Excess Capacity","Aligned")))))))))</f>
        <v/>
      </c>
      <c r="Y112" s="17" t="n"/>
    </row>
    <row r="113">
      <c r="A113" s="16" t="n"/>
      <c r="B113" s="16" t="n"/>
      <c r="C113" s="16" t="n"/>
      <c r="D113" s="16" t="n"/>
      <c r="E113" s="16" t="n"/>
      <c r="F113" s="16" t="n"/>
      <c r="G113" s="17" t="n"/>
      <c r="H113" s="16" t="n"/>
      <c r="I113" s="16" t="n"/>
      <c r="J113" s="16" t="n"/>
      <c r="K113" s="16" t="n"/>
      <c r="L113" s="16" t="n"/>
      <c r="M113" s="16" t="n"/>
      <c r="N113" s="18">
        <f>IF(E113="","",IFERROR(INDEX(tblDepartmentAssumptions[Default Growth Rate],MATCH(E113,tblDepartmentAssumptions[Department],0)),Assumptions!$B$6))</f>
        <v/>
      </c>
      <c r="O113" s="16" t="n"/>
      <c r="P113" s="18">
        <f>IF(E113="","",IF(O113&lt;&gt;"",O113,N113))</f>
        <v/>
      </c>
      <c r="Q113" s="18">
        <f>IF(COUNT(H113:J113)=0,"",IFERROR(ROUND(SUMPRODUCT(H113:J113,Assumptions!$B$10:$B$12)/SUMPRODUCT(--(H113:J113&lt;&gt;""),Assumptions!$B$10:$B$12),0),""))</f>
        <v/>
      </c>
      <c r="R113" s="18">
        <f>IF(K113="","",ROUND(K113*Assumptions!$B$8,0))</f>
        <v/>
      </c>
      <c r="S113" s="18">
        <f>IF(AND(Q113="",R113=""),"",IFERROR(ROUND(MAX(IF(Q113="",0,Q113*(1+P113)),IF(R113="",0,R113)),0),""))</f>
        <v/>
      </c>
      <c r="T113" s="18">
        <f>IF(OR(S113="",L113="",L113&lt;=0),"",IFERROR(ROUNDUP(S113/L113,0),""))</f>
        <v/>
      </c>
      <c r="U113" s="16" t="n"/>
      <c r="V113" s="18">
        <f>IF(OR(U113="",L113="",L113&lt;=0),"",U113*L113)</f>
        <v/>
      </c>
      <c r="W113" s="18">
        <f>IF(OR(V113="",S113=""),"",V113-S113)</f>
        <v/>
      </c>
      <c r="X113" s="18">
        <f>IF(COUNTA(A113:M113,O113,U113,Y113)=0,"",IF(A113&lt;&gt;"Yes","Excluded",IF(OR(F113="",B113="",C113="",E113=""),"Setup Incomplete",IF(AND(COUNT(H113:J113)=0,K113=""),"Insufficient Data",IF(OR(L113="",L113&lt;=0),"Capacity Missing",IF(U113="","Plan Missing",IF(W113&lt;0,"Seat Shortage",IF(AND(S113&lt;M113,U113&gt;0),"Below Minimum",IF(W113&gt;=L113,"Excess Capacity","Aligned")))))))))</f>
        <v/>
      </c>
      <c r="Y113" s="17" t="n"/>
    </row>
    <row r="114">
      <c r="A114" s="16" t="n"/>
      <c r="B114" s="16" t="n"/>
      <c r="C114" s="16" t="n"/>
      <c r="D114" s="16" t="n"/>
      <c r="E114" s="16" t="n"/>
      <c r="F114" s="16" t="n"/>
      <c r="G114" s="17" t="n"/>
      <c r="H114" s="16" t="n"/>
      <c r="I114" s="16" t="n"/>
      <c r="J114" s="16" t="n"/>
      <c r="K114" s="16" t="n"/>
      <c r="L114" s="16" t="n"/>
      <c r="M114" s="16" t="n"/>
      <c r="N114" s="18">
        <f>IF(E114="","",IFERROR(INDEX(tblDepartmentAssumptions[Default Growth Rate],MATCH(E114,tblDepartmentAssumptions[Department],0)),Assumptions!$B$6))</f>
        <v/>
      </c>
      <c r="O114" s="16" t="n"/>
      <c r="P114" s="18">
        <f>IF(E114="","",IF(O114&lt;&gt;"",O114,N114))</f>
        <v/>
      </c>
      <c r="Q114" s="18">
        <f>IF(COUNT(H114:J114)=0,"",IFERROR(ROUND(SUMPRODUCT(H114:J114,Assumptions!$B$10:$B$12)/SUMPRODUCT(--(H114:J114&lt;&gt;""),Assumptions!$B$10:$B$12),0),""))</f>
        <v/>
      </c>
      <c r="R114" s="18">
        <f>IF(K114="","",ROUND(K114*Assumptions!$B$8,0))</f>
        <v/>
      </c>
      <c r="S114" s="18">
        <f>IF(AND(Q114="",R114=""),"",IFERROR(ROUND(MAX(IF(Q114="",0,Q114*(1+P114)),IF(R114="",0,R114)),0),""))</f>
        <v/>
      </c>
      <c r="T114" s="18">
        <f>IF(OR(S114="",L114="",L114&lt;=0),"",IFERROR(ROUNDUP(S114/L114,0),""))</f>
        <v/>
      </c>
      <c r="U114" s="16" t="n"/>
      <c r="V114" s="18">
        <f>IF(OR(U114="",L114="",L114&lt;=0),"",U114*L114)</f>
        <v/>
      </c>
      <c r="W114" s="18">
        <f>IF(OR(V114="",S114=""),"",V114-S114)</f>
        <v/>
      </c>
      <c r="X114" s="18">
        <f>IF(COUNTA(A114:M114,O114,U114,Y114)=0,"",IF(A114&lt;&gt;"Yes","Excluded",IF(OR(F114="",B114="",C114="",E114=""),"Setup Incomplete",IF(AND(COUNT(H114:J114)=0,K114=""),"Insufficient Data",IF(OR(L114="",L114&lt;=0),"Capacity Missing",IF(U114="","Plan Missing",IF(W114&lt;0,"Seat Shortage",IF(AND(S114&lt;M114,U114&gt;0),"Below Minimum",IF(W114&gt;=L114,"Excess Capacity","Aligned")))))))))</f>
        <v/>
      </c>
      <c r="Y114" s="17" t="n"/>
    </row>
    <row r="115">
      <c r="A115" s="16" t="n"/>
      <c r="B115" s="16" t="n"/>
      <c r="C115" s="16" t="n"/>
      <c r="D115" s="16" t="n"/>
      <c r="E115" s="16" t="n"/>
      <c r="F115" s="16" t="n"/>
      <c r="G115" s="17" t="n"/>
      <c r="H115" s="16" t="n"/>
      <c r="I115" s="16" t="n"/>
      <c r="J115" s="16" t="n"/>
      <c r="K115" s="16" t="n"/>
      <c r="L115" s="16" t="n"/>
      <c r="M115" s="16" t="n"/>
      <c r="N115" s="18">
        <f>IF(E115="","",IFERROR(INDEX(tblDepartmentAssumptions[Default Growth Rate],MATCH(E115,tblDepartmentAssumptions[Department],0)),Assumptions!$B$6))</f>
        <v/>
      </c>
      <c r="O115" s="16" t="n"/>
      <c r="P115" s="18">
        <f>IF(E115="","",IF(O115&lt;&gt;"",O115,N115))</f>
        <v/>
      </c>
      <c r="Q115" s="18">
        <f>IF(COUNT(H115:J115)=0,"",IFERROR(ROUND(SUMPRODUCT(H115:J115,Assumptions!$B$10:$B$12)/SUMPRODUCT(--(H115:J115&lt;&gt;""),Assumptions!$B$10:$B$12),0),""))</f>
        <v/>
      </c>
      <c r="R115" s="18">
        <f>IF(K115="","",ROUND(K115*Assumptions!$B$8,0))</f>
        <v/>
      </c>
      <c r="S115" s="18">
        <f>IF(AND(Q115="",R115=""),"",IFERROR(ROUND(MAX(IF(Q115="",0,Q115*(1+P115)),IF(R115="",0,R115)),0),""))</f>
        <v/>
      </c>
      <c r="T115" s="18">
        <f>IF(OR(S115="",L115="",L115&lt;=0),"",IFERROR(ROUNDUP(S115/L115,0),""))</f>
        <v/>
      </c>
      <c r="U115" s="16" t="n"/>
      <c r="V115" s="18">
        <f>IF(OR(U115="",L115="",L115&lt;=0),"",U115*L115)</f>
        <v/>
      </c>
      <c r="W115" s="18">
        <f>IF(OR(V115="",S115=""),"",V115-S115)</f>
        <v/>
      </c>
      <c r="X115" s="18">
        <f>IF(COUNTA(A115:M115,O115,U115,Y115)=0,"",IF(A115&lt;&gt;"Yes","Excluded",IF(OR(F115="",B115="",C115="",E115=""),"Setup Incomplete",IF(AND(COUNT(H115:J115)=0,K115=""),"Insufficient Data",IF(OR(L115="",L115&lt;=0),"Capacity Missing",IF(U115="","Plan Missing",IF(W115&lt;0,"Seat Shortage",IF(AND(S115&lt;M115,U115&gt;0),"Below Minimum",IF(W115&gt;=L115,"Excess Capacity","Aligned")))))))))</f>
        <v/>
      </c>
      <c r="Y115" s="17" t="n"/>
    </row>
    <row r="116">
      <c r="A116" s="16" t="n"/>
      <c r="B116" s="16" t="n"/>
      <c r="C116" s="16" t="n"/>
      <c r="D116" s="16" t="n"/>
      <c r="E116" s="16" t="n"/>
      <c r="F116" s="16" t="n"/>
      <c r="G116" s="17" t="n"/>
      <c r="H116" s="16" t="n"/>
      <c r="I116" s="16" t="n"/>
      <c r="J116" s="16" t="n"/>
      <c r="K116" s="16" t="n"/>
      <c r="L116" s="16" t="n"/>
      <c r="M116" s="16" t="n"/>
      <c r="N116" s="18">
        <f>IF(E116="","",IFERROR(INDEX(tblDepartmentAssumptions[Default Growth Rate],MATCH(E116,tblDepartmentAssumptions[Department],0)),Assumptions!$B$6))</f>
        <v/>
      </c>
      <c r="O116" s="16" t="n"/>
      <c r="P116" s="18">
        <f>IF(E116="","",IF(O116&lt;&gt;"",O116,N116))</f>
        <v/>
      </c>
      <c r="Q116" s="18">
        <f>IF(COUNT(H116:J116)=0,"",IFERROR(ROUND(SUMPRODUCT(H116:J116,Assumptions!$B$10:$B$12)/SUMPRODUCT(--(H116:J116&lt;&gt;""),Assumptions!$B$10:$B$12),0),""))</f>
        <v/>
      </c>
      <c r="R116" s="18">
        <f>IF(K116="","",ROUND(K116*Assumptions!$B$8,0))</f>
        <v/>
      </c>
      <c r="S116" s="18">
        <f>IF(AND(Q116="",R116=""),"",IFERROR(ROUND(MAX(IF(Q116="",0,Q116*(1+P116)),IF(R116="",0,R116)),0),""))</f>
        <v/>
      </c>
      <c r="T116" s="18">
        <f>IF(OR(S116="",L116="",L116&lt;=0),"",IFERROR(ROUNDUP(S116/L116,0),""))</f>
        <v/>
      </c>
      <c r="U116" s="16" t="n"/>
      <c r="V116" s="18">
        <f>IF(OR(U116="",L116="",L116&lt;=0),"",U116*L116)</f>
        <v/>
      </c>
      <c r="W116" s="18">
        <f>IF(OR(V116="",S116=""),"",V116-S116)</f>
        <v/>
      </c>
      <c r="X116" s="18">
        <f>IF(COUNTA(A116:M116,O116,U116,Y116)=0,"",IF(A116&lt;&gt;"Yes","Excluded",IF(OR(F116="",B116="",C116="",E116=""),"Setup Incomplete",IF(AND(COUNT(H116:J116)=0,K116=""),"Insufficient Data",IF(OR(L116="",L116&lt;=0),"Capacity Missing",IF(U116="","Plan Missing",IF(W116&lt;0,"Seat Shortage",IF(AND(S116&lt;M116,U116&gt;0),"Below Minimum",IF(W116&gt;=L116,"Excess Capacity","Aligned")))))))))</f>
        <v/>
      </c>
      <c r="Y116" s="17" t="n"/>
    </row>
    <row r="117">
      <c r="A117" s="16" t="n"/>
      <c r="B117" s="16" t="n"/>
      <c r="C117" s="16" t="n"/>
      <c r="D117" s="16" t="n"/>
      <c r="E117" s="16" t="n"/>
      <c r="F117" s="16" t="n"/>
      <c r="G117" s="17" t="n"/>
      <c r="H117" s="16" t="n"/>
      <c r="I117" s="16" t="n"/>
      <c r="J117" s="16" t="n"/>
      <c r="K117" s="16" t="n"/>
      <c r="L117" s="16" t="n"/>
      <c r="M117" s="16" t="n"/>
      <c r="N117" s="18">
        <f>IF(E117="","",IFERROR(INDEX(tblDepartmentAssumptions[Default Growth Rate],MATCH(E117,tblDepartmentAssumptions[Department],0)),Assumptions!$B$6))</f>
        <v/>
      </c>
      <c r="O117" s="16" t="n"/>
      <c r="P117" s="18">
        <f>IF(E117="","",IF(O117&lt;&gt;"",O117,N117))</f>
        <v/>
      </c>
      <c r="Q117" s="18">
        <f>IF(COUNT(H117:J117)=0,"",IFERROR(ROUND(SUMPRODUCT(H117:J117,Assumptions!$B$10:$B$12)/SUMPRODUCT(--(H117:J117&lt;&gt;""),Assumptions!$B$10:$B$12),0),""))</f>
        <v/>
      </c>
      <c r="R117" s="18">
        <f>IF(K117="","",ROUND(K117*Assumptions!$B$8,0))</f>
        <v/>
      </c>
      <c r="S117" s="18">
        <f>IF(AND(Q117="",R117=""),"",IFERROR(ROUND(MAX(IF(Q117="",0,Q117*(1+P117)),IF(R117="",0,R117)),0),""))</f>
        <v/>
      </c>
      <c r="T117" s="18">
        <f>IF(OR(S117="",L117="",L117&lt;=0),"",IFERROR(ROUNDUP(S117/L117,0),""))</f>
        <v/>
      </c>
      <c r="U117" s="16" t="n"/>
      <c r="V117" s="18">
        <f>IF(OR(U117="",L117="",L117&lt;=0),"",U117*L117)</f>
        <v/>
      </c>
      <c r="W117" s="18">
        <f>IF(OR(V117="",S117=""),"",V117-S117)</f>
        <v/>
      </c>
      <c r="X117" s="18">
        <f>IF(COUNTA(A117:M117,O117,U117,Y117)=0,"",IF(A117&lt;&gt;"Yes","Excluded",IF(OR(F117="",B117="",C117="",E117=""),"Setup Incomplete",IF(AND(COUNT(H117:J117)=0,K117=""),"Insufficient Data",IF(OR(L117="",L117&lt;=0),"Capacity Missing",IF(U117="","Plan Missing",IF(W117&lt;0,"Seat Shortage",IF(AND(S117&lt;M117,U117&gt;0),"Below Minimum",IF(W117&gt;=L117,"Excess Capacity","Aligned")))))))))</f>
        <v/>
      </c>
      <c r="Y117" s="17" t="n"/>
    </row>
    <row r="118">
      <c r="A118" s="16" t="n"/>
      <c r="B118" s="16" t="n"/>
      <c r="C118" s="16" t="n"/>
      <c r="D118" s="16" t="n"/>
      <c r="E118" s="16" t="n"/>
      <c r="F118" s="16" t="n"/>
      <c r="G118" s="17" t="n"/>
      <c r="H118" s="16" t="n"/>
      <c r="I118" s="16" t="n"/>
      <c r="J118" s="16" t="n"/>
      <c r="K118" s="16" t="n"/>
      <c r="L118" s="16" t="n"/>
      <c r="M118" s="16" t="n"/>
      <c r="N118" s="18">
        <f>IF(E118="","",IFERROR(INDEX(tblDepartmentAssumptions[Default Growth Rate],MATCH(E118,tblDepartmentAssumptions[Department],0)),Assumptions!$B$6))</f>
        <v/>
      </c>
      <c r="O118" s="16" t="n"/>
      <c r="P118" s="18">
        <f>IF(E118="","",IF(O118&lt;&gt;"",O118,N118))</f>
        <v/>
      </c>
      <c r="Q118" s="18">
        <f>IF(COUNT(H118:J118)=0,"",IFERROR(ROUND(SUMPRODUCT(H118:J118,Assumptions!$B$10:$B$12)/SUMPRODUCT(--(H118:J118&lt;&gt;""),Assumptions!$B$10:$B$12),0),""))</f>
        <v/>
      </c>
      <c r="R118" s="18">
        <f>IF(K118="","",ROUND(K118*Assumptions!$B$8,0))</f>
        <v/>
      </c>
      <c r="S118" s="18">
        <f>IF(AND(Q118="",R118=""),"",IFERROR(ROUND(MAX(IF(Q118="",0,Q118*(1+P118)),IF(R118="",0,R118)),0),""))</f>
        <v/>
      </c>
      <c r="T118" s="18">
        <f>IF(OR(S118="",L118="",L118&lt;=0),"",IFERROR(ROUNDUP(S118/L118,0),""))</f>
        <v/>
      </c>
      <c r="U118" s="16" t="n"/>
      <c r="V118" s="18">
        <f>IF(OR(U118="",L118="",L118&lt;=0),"",U118*L118)</f>
        <v/>
      </c>
      <c r="W118" s="18">
        <f>IF(OR(V118="",S118=""),"",V118-S118)</f>
        <v/>
      </c>
      <c r="X118" s="18">
        <f>IF(COUNTA(A118:M118,O118,U118,Y118)=0,"",IF(A118&lt;&gt;"Yes","Excluded",IF(OR(F118="",B118="",C118="",E118=""),"Setup Incomplete",IF(AND(COUNT(H118:J118)=0,K118=""),"Insufficient Data",IF(OR(L118="",L118&lt;=0),"Capacity Missing",IF(U118="","Plan Missing",IF(W118&lt;0,"Seat Shortage",IF(AND(S118&lt;M118,U118&gt;0),"Below Minimum",IF(W118&gt;=L118,"Excess Capacity","Aligned")))))))))</f>
        <v/>
      </c>
      <c r="Y118" s="17" t="n"/>
    </row>
    <row r="119">
      <c r="A119" s="16" t="n"/>
      <c r="B119" s="16" t="n"/>
      <c r="C119" s="16" t="n"/>
      <c r="D119" s="16" t="n"/>
      <c r="E119" s="16" t="n"/>
      <c r="F119" s="16" t="n"/>
      <c r="G119" s="17" t="n"/>
      <c r="H119" s="16" t="n"/>
      <c r="I119" s="16" t="n"/>
      <c r="J119" s="16" t="n"/>
      <c r="K119" s="16" t="n"/>
      <c r="L119" s="16" t="n"/>
      <c r="M119" s="16" t="n"/>
      <c r="N119" s="18">
        <f>IF(E119="","",IFERROR(INDEX(tblDepartmentAssumptions[Default Growth Rate],MATCH(E119,tblDepartmentAssumptions[Department],0)),Assumptions!$B$6))</f>
        <v/>
      </c>
      <c r="O119" s="16" t="n"/>
      <c r="P119" s="18">
        <f>IF(E119="","",IF(O119&lt;&gt;"",O119,N119))</f>
        <v/>
      </c>
      <c r="Q119" s="18">
        <f>IF(COUNT(H119:J119)=0,"",IFERROR(ROUND(SUMPRODUCT(H119:J119,Assumptions!$B$10:$B$12)/SUMPRODUCT(--(H119:J119&lt;&gt;""),Assumptions!$B$10:$B$12),0),""))</f>
        <v/>
      </c>
      <c r="R119" s="18">
        <f>IF(K119="","",ROUND(K119*Assumptions!$B$8,0))</f>
        <v/>
      </c>
      <c r="S119" s="18">
        <f>IF(AND(Q119="",R119=""),"",IFERROR(ROUND(MAX(IF(Q119="",0,Q119*(1+P119)),IF(R119="",0,R119)),0),""))</f>
        <v/>
      </c>
      <c r="T119" s="18">
        <f>IF(OR(S119="",L119="",L119&lt;=0),"",IFERROR(ROUNDUP(S119/L119,0),""))</f>
        <v/>
      </c>
      <c r="U119" s="16" t="n"/>
      <c r="V119" s="18">
        <f>IF(OR(U119="",L119="",L119&lt;=0),"",U119*L119)</f>
        <v/>
      </c>
      <c r="W119" s="18">
        <f>IF(OR(V119="",S119=""),"",V119-S119)</f>
        <v/>
      </c>
      <c r="X119" s="18">
        <f>IF(COUNTA(A119:M119,O119,U119,Y119)=0,"",IF(A119&lt;&gt;"Yes","Excluded",IF(OR(F119="",B119="",C119="",E119=""),"Setup Incomplete",IF(AND(COUNT(H119:J119)=0,K119=""),"Insufficient Data",IF(OR(L119="",L119&lt;=0),"Capacity Missing",IF(U119="","Plan Missing",IF(W119&lt;0,"Seat Shortage",IF(AND(S119&lt;M119,U119&gt;0),"Below Minimum",IF(W119&gt;=L119,"Excess Capacity","Aligned")))))))))</f>
        <v/>
      </c>
      <c r="Y119" s="17" t="n"/>
    </row>
    <row r="120">
      <c r="A120" s="16" t="n"/>
      <c r="B120" s="16" t="n"/>
      <c r="C120" s="16" t="n"/>
      <c r="D120" s="16" t="n"/>
      <c r="E120" s="16" t="n"/>
      <c r="F120" s="16" t="n"/>
      <c r="G120" s="17" t="n"/>
      <c r="H120" s="16" t="n"/>
      <c r="I120" s="16" t="n"/>
      <c r="J120" s="16" t="n"/>
      <c r="K120" s="16" t="n"/>
      <c r="L120" s="16" t="n"/>
      <c r="M120" s="16" t="n"/>
      <c r="N120" s="18">
        <f>IF(E120="","",IFERROR(INDEX(tblDepartmentAssumptions[Default Growth Rate],MATCH(E120,tblDepartmentAssumptions[Department],0)),Assumptions!$B$6))</f>
        <v/>
      </c>
      <c r="O120" s="16" t="n"/>
      <c r="P120" s="18">
        <f>IF(E120="","",IF(O120&lt;&gt;"",O120,N120))</f>
        <v/>
      </c>
      <c r="Q120" s="18">
        <f>IF(COUNT(H120:J120)=0,"",IFERROR(ROUND(SUMPRODUCT(H120:J120,Assumptions!$B$10:$B$12)/SUMPRODUCT(--(H120:J120&lt;&gt;""),Assumptions!$B$10:$B$12),0),""))</f>
        <v/>
      </c>
      <c r="R120" s="18">
        <f>IF(K120="","",ROUND(K120*Assumptions!$B$8,0))</f>
        <v/>
      </c>
      <c r="S120" s="18">
        <f>IF(AND(Q120="",R120=""),"",IFERROR(ROUND(MAX(IF(Q120="",0,Q120*(1+P120)),IF(R120="",0,R120)),0),""))</f>
        <v/>
      </c>
      <c r="T120" s="18">
        <f>IF(OR(S120="",L120="",L120&lt;=0),"",IFERROR(ROUNDUP(S120/L120,0),""))</f>
        <v/>
      </c>
      <c r="U120" s="16" t="n"/>
      <c r="V120" s="18">
        <f>IF(OR(U120="",L120="",L120&lt;=0),"",U120*L120)</f>
        <v/>
      </c>
      <c r="W120" s="18">
        <f>IF(OR(V120="",S120=""),"",V120-S120)</f>
        <v/>
      </c>
      <c r="X120" s="18">
        <f>IF(COUNTA(A120:M120,O120,U120,Y120)=0,"",IF(A120&lt;&gt;"Yes","Excluded",IF(OR(F120="",B120="",C120="",E120=""),"Setup Incomplete",IF(AND(COUNT(H120:J120)=0,K120=""),"Insufficient Data",IF(OR(L120="",L120&lt;=0),"Capacity Missing",IF(U120="","Plan Missing",IF(W120&lt;0,"Seat Shortage",IF(AND(S120&lt;M120,U120&gt;0),"Below Minimum",IF(W120&gt;=L120,"Excess Capacity","Aligned")))))))))</f>
        <v/>
      </c>
      <c r="Y120" s="17" t="n"/>
    </row>
    <row r="121">
      <c r="A121" s="16" t="n"/>
      <c r="B121" s="16" t="n"/>
      <c r="C121" s="16" t="n"/>
      <c r="D121" s="16" t="n"/>
      <c r="E121" s="16" t="n"/>
      <c r="F121" s="16" t="n"/>
      <c r="G121" s="17" t="n"/>
      <c r="H121" s="16" t="n"/>
      <c r="I121" s="16" t="n"/>
      <c r="J121" s="16" t="n"/>
      <c r="K121" s="16" t="n"/>
      <c r="L121" s="16" t="n"/>
      <c r="M121" s="16" t="n"/>
      <c r="N121" s="18">
        <f>IF(E121="","",IFERROR(INDEX(tblDepartmentAssumptions[Default Growth Rate],MATCH(E121,tblDepartmentAssumptions[Department],0)),Assumptions!$B$6))</f>
        <v/>
      </c>
      <c r="O121" s="16" t="n"/>
      <c r="P121" s="18">
        <f>IF(E121="","",IF(O121&lt;&gt;"",O121,N121))</f>
        <v/>
      </c>
      <c r="Q121" s="18">
        <f>IF(COUNT(H121:J121)=0,"",IFERROR(ROUND(SUMPRODUCT(H121:J121,Assumptions!$B$10:$B$12)/SUMPRODUCT(--(H121:J121&lt;&gt;""),Assumptions!$B$10:$B$12),0),""))</f>
        <v/>
      </c>
      <c r="R121" s="18">
        <f>IF(K121="","",ROUND(K121*Assumptions!$B$8,0))</f>
        <v/>
      </c>
      <c r="S121" s="18">
        <f>IF(AND(Q121="",R121=""),"",IFERROR(ROUND(MAX(IF(Q121="",0,Q121*(1+P121)),IF(R121="",0,R121)),0),""))</f>
        <v/>
      </c>
      <c r="T121" s="18">
        <f>IF(OR(S121="",L121="",L121&lt;=0),"",IFERROR(ROUNDUP(S121/L121,0),""))</f>
        <v/>
      </c>
      <c r="U121" s="16" t="n"/>
      <c r="V121" s="18">
        <f>IF(OR(U121="",L121="",L121&lt;=0),"",U121*L121)</f>
        <v/>
      </c>
      <c r="W121" s="18">
        <f>IF(OR(V121="",S121=""),"",V121-S121)</f>
        <v/>
      </c>
      <c r="X121" s="18">
        <f>IF(COUNTA(A121:M121,O121,U121,Y121)=0,"",IF(A121&lt;&gt;"Yes","Excluded",IF(OR(F121="",B121="",C121="",E121=""),"Setup Incomplete",IF(AND(COUNT(H121:J121)=0,K121=""),"Insufficient Data",IF(OR(L121="",L121&lt;=0),"Capacity Missing",IF(U121="","Plan Missing",IF(W121&lt;0,"Seat Shortage",IF(AND(S121&lt;M121,U121&gt;0),"Below Minimum",IF(W121&gt;=L121,"Excess Capacity","Aligned")))))))))</f>
        <v/>
      </c>
      <c r="Y121" s="17" t="n"/>
    </row>
    <row r="122">
      <c r="A122" s="16" t="n"/>
      <c r="B122" s="16" t="n"/>
      <c r="C122" s="16" t="n"/>
      <c r="D122" s="16" t="n"/>
      <c r="E122" s="16" t="n"/>
      <c r="F122" s="16" t="n"/>
      <c r="G122" s="17" t="n"/>
      <c r="H122" s="16" t="n"/>
      <c r="I122" s="16" t="n"/>
      <c r="J122" s="16" t="n"/>
      <c r="K122" s="16" t="n"/>
      <c r="L122" s="16" t="n"/>
      <c r="M122" s="16" t="n"/>
      <c r="N122" s="18">
        <f>IF(E122="","",IFERROR(INDEX(tblDepartmentAssumptions[Default Growth Rate],MATCH(E122,tblDepartmentAssumptions[Department],0)),Assumptions!$B$6))</f>
        <v/>
      </c>
      <c r="O122" s="16" t="n"/>
      <c r="P122" s="18">
        <f>IF(E122="","",IF(O122&lt;&gt;"",O122,N122))</f>
        <v/>
      </c>
      <c r="Q122" s="18">
        <f>IF(COUNT(H122:J122)=0,"",IFERROR(ROUND(SUMPRODUCT(H122:J122,Assumptions!$B$10:$B$12)/SUMPRODUCT(--(H122:J122&lt;&gt;""),Assumptions!$B$10:$B$12),0),""))</f>
        <v/>
      </c>
      <c r="R122" s="18">
        <f>IF(K122="","",ROUND(K122*Assumptions!$B$8,0))</f>
        <v/>
      </c>
      <c r="S122" s="18">
        <f>IF(AND(Q122="",R122=""),"",IFERROR(ROUND(MAX(IF(Q122="",0,Q122*(1+P122)),IF(R122="",0,R122)),0),""))</f>
        <v/>
      </c>
      <c r="T122" s="18">
        <f>IF(OR(S122="",L122="",L122&lt;=0),"",IFERROR(ROUNDUP(S122/L122,0),""))</f>
        <v/>
      </c>
      <c r="U122" s="16" t="n"/>
      <c r="V122" s="18">
        <f>IF(OR(U122="",L122="",L122&lt;=0),"",U122*L122)</f>
        <v/>
      </c>
      <c r="W122" s="18">
        <f>IF(OR(V122="",S122=""),"",V122-S122)</f>
        <v/>
      </c>
      <c r="X122" s="18">
        <f>IF(COUNTA(A122:M122,O122,U122,Y122)=0,"",IF(A122&lt;&gt;"Yes","Excluded",IF(OR(F122="",B122="",C122="",E122=""),"Setup Incomplete",IF(AND(COUNT(H122:J122)=0,K122=""),"Insufficient Data",IF(OR(L122="",L122&lt;=0),"Capacity Missing",IF(U122="","Plan Missing",IF(W122&lt;0,"Seat Shortage",IF(AND(S122&lt;M122,U122&gt;0),"Below Minimum",IF(W122&gt;=L122,"Excess Capacity","Aligned")))))))))</f>
        <v/>
      </c>
      <c r="Y122" s="17" t="n"/>
    </row>
    <row r="123">
      <c r="A123" s="16" t="n"/>
      <c r="B123" s="16" t="n"/>
      <c r="C123" s="16" t="n"/>
      <c r="D123" s="16" t="n"/>
      <c r="E123" s="16" t="n"/>
      <c r="F123" s="16" t="n"/>
      <c r="G123" s="17" t="n"/>
      <c r="H123" s="16" t="n"/>
      <c r="I123" s="16" t="n"/>
      <c r="J123" s="16" t="n"/>
      <c r="K123" s="16" t="n"/>
      <c r="L123" s="16" t="n"/>
      <c r="M123" s="16" t="n"/>
      <c r="N123" s="18">
        <f>IF(E123="","",IFERROR(INDEX(tblDepartmentAssumptions[Default Growth Rate],MATCH(E123,tblDepartmentAssumptions[Department],0)),Assumptions!$B$6))</f>
        <v/>
      </c>
      <c r="O123" s="16" t="n"/>
      <c r="P123" s="18">
        <f>IF(E123="","",IF(O123&lt;&gt;"",O123,N123))</f>
        <v/>
      </c>
      <c r="Q123" s="18">
        <f>IF(COUNT(H123:J123)=0,"",IFERROR(ROUND(SUMPRODUCT(H123:J123,Assumptions!$B$10:$B$12)/SUMPRODUCT(--(H123:J123&lt;&gt;""),Assumptions!$B$10:$B$12),0),""))</f>
        <v/>
      </c>
      <c r="R123" s="18">
        <f>IF(K123="","",ROUND(K123*Assumptions!$B$8,0))</f>
        <v/>
      </c>
      <c r="S123" s="18">
        <f>IF(AND(Q123="",R123=""),"",IFERROR(ROUND(MAX(IF(Q123="",0,Q123*(1+P123)),IF(R123="",0,R123)),0),""))</f>
        <v/>
      </c>
      <c r="T123" s="18">
        <f>IF(OR(S123="",L123="",L123&lt;=0),"",IFERROR(ROUNDUP(S123/L123,0),""))</f>
        <v/>
      </c>
      <c r="U123" s="16" t="n"/>
      <c r="V123" s="18">
        <f>IF(OR(U123="",L123="",L123&lt;=0),"",U123*L123)</f>
        <v/>
      </c>
      <c r="W123" s="18">
        <f>IF(OR(V123="",S123=""),"",V123-S123)</f>
        <v/>
      </c>
      <c r="X123" s="18">
        <f>IF(COUNTA(A123:M123,O123,U123,Y123)=0,"",IF(A123&lt;&gt;"Yes","Excluded",IF(OR(F123="",B123="",C123="",E123=""),"Setup Incomplete",IF(AND(COUNT(H123:J123)=0,K123=""),"Insufficient Data",IF(OR(L123="",L123&lt;=0),"Capacity Missing",IF(U123="","Plan Missing",IF(W123&lt;0,"Seat Shortage",IF(AND(S123&lt;M123,U123&gt;0),"Below Minimum",IF(W123&gt;=L123,"Excess Capacity","Aligned")))))))))</f>
        <v/>
      </c>
      <c r="Y123" s="17" t="n"/>
    </row>
    <row r="124">
      <c r="A124" s="16" t="n"/>
      <c r="B124" s="16" t="n"/>
      <c r="C124" s="16" t="n"/>
      <c r="D124" s="16" t="n"/>
      <c r="E124" s="16" t="n"/>
      <c r="F124" s="16" t="n"/>
      <c r="G124" s="17" t="n"/>
      <c r="H124" s="16" t="n"/>
      <c r="I124" s="16" t="n"/>
      <c r="J124" s="16" t="n"/>
      <c r="K124" s="16" t="n"/>
      <c r="L124" s="16" t="n"/>
      <c r="M124" s="16" t="n"/>
      <c r="N124" s="18">
        <f>IF(E124="","",IFERROR(INDEX(tblDepartmentAssumptions[Default Growth Rate],MATCH(E124,tblDepartmentAssumptions[Department],0)),Assumptions!$B$6))</f>
        <v/>
      </c>
      <c r="O124" s="16" t="n"/>
      <c r="P124" s="18">
        <f>IF(E124="","",IF(O124&lt;&gt;"",O124,N124))</f>
        <v/>
      </c>
      <c r="Q124" s="18">
        <f>IF(COUNT(H124:J124)=0,"",IFERROR(ROUND(SUMPRODUCT(H124:J124,Assumptions!$B$10:$B$12)/SUMPRODUCT(--(H124:J124&lt;&gt;""),Assumptions!$B$10:$B$12),0),""))</f>
        <v/>
      </c>
      <c r="R124" s="18">
        <f>IF(K124="","",ROUND(K124*Assumptions!$B$8,0))</f>
        <v/>
      </c>
      <c r="S124" s="18">
        <f>IF(AND(Q124="",R124=""),"",IFERROR(ROUND(MAX(IF(Q124="",0,Q124*(1+P124)),IF(R124="",0,R124)),0),""))</f>
        <v/>
      </c>
      <c r="T124" s="18">
        <f>IF(OR(S124="",L124="",L124&lt;=0),"",IFERROR(ROUNDUP(S124/L124,0),""))</f>
        <v/>
      </c>
      <c r="U124" s="16" t="n"/>
      <c r="V124" s="18">
        <f>IF(OR(U124="",L124="",L124&lt;=0),"",U124*L124)</f>
        <v/>
      </c>
      <c r="W124" s="18">
        <f>IF(OR(V124="",S124=""),"",V124-S124)</f>
        <v/>
      </c>
      <c r="X124" s="18">
        <f>IF(COUNTA(A124:M124,O124,U124,Y124)=0,"",IF(A124&lt;&gt;"Yes","Excluded",IF(OR(F124="",B124="",C124="",E124=""),"Setup Incomplete",IF(AND(COUNT(H124:J124)=0,K124=""),"Insufficient Data",IF(OR(L124="",L124&lt;=0),"Capacity Missing",IF(U124="","Plan Missing",IF(W124&lt;0,"Seat Shortage",IF(AND(S124&lt;M124,U124&gt;0),"Below Minimum",IF(W124&gt;=L124,"Excess Capacity","Aligned")))))))))</f>
        <v/>
      </c>
      <c r="Y124" s="17" t="n"/>
    </row>
    <row r="125">
      <c r="A125" s="16" t="n"/>
      <c r="B125" s="16" t="n"/>
      <c r="C125" s="16" t="n"/>
      <c r="D125" s="16" t="n"/>
      <c r="E125" s="16" t="n"/>
      <c r="F125" s="16" t="n"/>
      <c r="G125" s="17" t="n"/>
      <c r="H125" s="16" t="n"/>
      <c r="I125" s="16" t="n"/>
      <c r="J125" s="16" t="n"/>
      <c r="K125" s="16" t="n"/>
      <c r="L125" s="16" t="n"/>
      <c r="M125" s="16" t="n"/>
      <c r="N125" s="18">
        <f>IF(E125="","",IFERROR(INDEX(tblDepartmentAssumptions[Default Growth Rate],MATCH(E125,tblDepartmentAssumptions[Department],0)),Assumptions!$B$6))</f>
        <v/>
      </c>
      <c r="O125" s="16" t="n"/>
      <c r="P125" s="18">
        <f>IF(E125="","",IF(O125&lt;&gt;"",O125,N125))</f>
        <v/>
      </c>
      <c r="Q125" s="18">
        <f>IF(COUNT(H125:J125)=0,"",IFERROR(ROUND(SUMPRODUCT(H125:J125,Assumptions!$B$10:$B$12)/SUMPRODUCT(--(H125:J125&lt;&gt;""),Assumptions!$B$10:$B$12),0),""))</f>
        <v/>
      </c>
      <c r="R125" s="18">
        <f>IF(K125="","",ROUND(K125*Assumptions!$B$8,0))</f>
        <v/>
      </c>
      <c r="S125" s="18">
        <f>IF(AND(Q125="",R125=""),"",IFERROR(ROUND(MAX(IF(Q125="",0,Q125*(1+P125)),IF(R125="",0,R125)),0),""))</f>
        <v/>
      </c>
      <c r="T125" s="18">
        <f>IF(OR(S125="",L125="",L125&lt;=0),"",IFERROR(ROUNDUP(S125/L125,0),""))</f>
        <v/>
      </c>
      <c r="U125" s="16" t="n"/>
      <c r="V125" s="18">
        <f>IF(OR(U125="",L125="",L125&lt;=0),"",U125*L125)</f>
        <v/>
      </c>
      <c r="W125" s="18">
        <f>IF(OR(V125="",S125=""),"",V125-S125)</f>
        <v/>
      </c>
      <c r="X125" s="18">
        <f>IF(COUNTA(A125:M125,O125,U125,Y125)=0,"",IF(A125&lt;&gt;"Yes","Excluded",IF(OR(F125="",B125="",C125="",E125=""),"Setup Incomplete",IF(AND(COUNT(H125:J125)=0,K125=""),"Insufficient Data",IF(OR(L125="",L125&lt;=0),"Capacity Missing",IF(U125="","Plan Missing",IF(W125&lt;0,"Seat Shortage",IF(AND(S125&lt;M125,U125&gt;0),"Below Minimum",IF(W125&gt;=L125,"Excess Capacity","Aligned")))))))))</f>
        <v/>
      </c>
      <c r="Y125" s="17" t="n"/>
    </row>
    <row r="126">
      <c r="A126" s="16" t="n"/>
      <c r="B126" s="16" t="n"/>
      <c r="C126" s="16" t="n"/>
      <c r="D126" s="16" t="n"/>
      <c r="E126" s="16" t="n"/>
      <c r="F126" s="16" t="n"/>
      <c r="G126" s="17" t="n"/>
      <c r="H126" s="16" t="n"/>
      <c r="I126" s="16" t="n"/>
      <c r="J126" s="16" t="n"/>
      <c r="K126" s="16" t="n"/>
      <c r="L126" s="16" t="n"/>
      <c r="M126" s="16" t="n"/>
      <c r="N126" s="18">
        <f>IF(E126="","",IFERROR(INDEX(tblDepartmentAssumptions[Default Growth Rate],MATCH(E126,tblDepartmentAssumptions[Department],0)),Assumptions!$B$6))</f>
        <v/>
      </c>
      <c r="O126" s="16" t="n"/>
      <c r="P126" s="18">
        <f>IF(E126="","",IF(O126&lt;&gt;"",O126,N126))</f>
        <v/>
      </c>
      <c r="Q126" s="18">
        <f>IF(COUNT(H126:J126)=0,"",IFERROR(ROUND(SUMPRODUCT(H126:J126,Assumptions!$B$10:$B$12)/SUMPRODUCT(--(H126:J126&lt;&gt;""),Assumptions!$B$10:$B$12),0),""))</f>
        <v/>
      </c>
      <c r="R126" s="18">
        <f>IF(K126="","",ROUND(K126*Assumptions!$B$8,0))</f>
        <v/>
      </c>
      <c r="S126" s="18">
        <f>IF(AND(Q126="",R126=""),"",IFERROR(ROUND(MAX(IF(Q126="",0,Q126*(1+P126)),IF(R126="",0,R126)),0),""))</f>
        <v/>
      </c>
      <c r="T126" s="18">
        <f>IF(OR(S126="",L126="",L126&lt;=0),"",IFERROR(ROUNDUP(S126/L126,0),""))</f>
        <v/>
      </c>
      <c r="U126" s="16" t="n"/>
      <c r="V126" s="18">
        <f>IF(OR(U126="",L126="",L126&lt;=0),"",U126*L126)</f>
        <v/>
      </c>
      <c r="W126" s="18">
        <f>IF(OR(V126="",S126=""),"",V126-S126)</f>
        <v/>
      </c>
      <c r="X126" s="18">
        <f>IF(COUNTA(A126:M126,O126,U126,Y126)=0,"",IF(A126&lt;&gt;"Yes","Excluded",IF(OR(F126="",B126="",C126="",E126=""),"Setup Incomplete",IF(AND(COUNT(H126:J126)=0,K126=""),"Insufficient Data",IF(OR(L126="",L126&lt;=0),"Capacity Missing",IF(U126="","Plan Missing",IF(W126&lt;0,"Seat Shortage",IF(AND(S126&lt;M126,U126&gt;0),"Below Minimum",IF(W126&gt;=L126,"Excess Capacity","Aligned")))))))))</f>
        <v/>
      </c>
      <c r="Y126" s="17" t="n"/>
    </row>
    <row r="127">
      <c r="A127" s="16" t="n"/>
      <c r="B127" s="16" t="n"/>
      <c r="C127" s="16" t="n"/>
      <c r="D127" s="16" t="n"/>
      <c r="E127" s="16" t="n"/>
      <c r="F127" s="16" t="n"/>
      <c r="G127" s="17" t="n"/>
      <c r="H127" s="16" t="n"/>
      <c r="I127" s="16" t="n"/>
      <c r="J127" s="16" t="n"/>
      <c r="K127" s="16" t="n"/>
      <c r="L127" s="16" t="n"/>
      <c r="M127" s="16" t="n"/>
      <c r="N127" s="18">
        <f>IF(E127="","",IFERROR(INDEX(tblDepartmentAssumptions[Default Growth Rate],MATCH(E127,tblDepartmentAssumptions[Department],0)),Assumptions!$B$6))</f>
        <v/>
      </c>
      <c r="O127" s="16" t="n"/>
      <c r="P127" s="18">
        <f>IF(E127="","",IF(O127&lt;&gt;"",O127,N127))</f>
        <v/>
      </c>
      <c r="Q127" s="18">
        <f>IF(COUNT(H127:J127)=0,"",IFERROR(ROUND(SUMPRODUCT(H127:J127,Assumptions!$B$10:$B$12)/SUMPRODUCT(--(H127:J127&lt;&gt;""),Assumptions!$B$10:$B$12),0),""))</f>
        <v/>
      </c>
      <c r="R127" s="18">
        <f>IF(K127="","",ROUND(K127*Assumptions!$B$8,0))</f>
        <v/>
      </c>
      <c r="S127" s="18">
        <f>IF(AND(Q127="",R127=""),"",IFERROR(ROUND(MAX(IF(Q127="",0,Q127*(1+P127)),IF(R127="",0,R127)),0),""))</f>
        <v/>
      </c>
      <c r="T127" s="18">
        <f>IF(OR(S127="",L127="",L127&lt;=0),"",IFERROR(ROUNDUP(S127/L127,0),""))</f>
        <v/>
      </c>
      <c r="U127" s="16" t="n"/>
      <c r="V127" s="18">
        <f>IF(OR(U127="",L127="",L127&lt;=0),"",U127*L127)</f>
        <v/>
      </c>
      <c r="W127" s="18">
        <f>IF(OR(V127="",S127=""),"",V127-S127)</f>
        <v/>
      </c>
      <c r="X127" s="18">
        <f>IF(COUNTA(A127:M127,O127,U127,Y127)=0,"",IF(A127&lt;&gt;"Yes","Excluded",IF(OR(F127="",B127="",C127="",E127=""),"Setup Incomplete",IF(AND(COUNT(H127:J127)=0,K127=""),"Insufficient Data",IF(OR(L127="",L127&lt;=0),"Capacity Missing",IF(U127="","Plan Missing",IF(W127&lt;0,"Seat Shortage",IF(AND(S127&lt;M127,U127&gt;0),"Below Minimum",IF(W127&gt;=L127,"Excess Capacity","Aligned")))))))))</f>
        <v/>
      </c>
      <c r="Y127" s="17" t="n"/>
    </row>
    <row r="128">
      <c r="A128" s="16" t="n"/>
      <c r="B128" s="16" t="n"/>
      <c r="C128" s="16" t="n"/>
      <c r="D128" s="16" t="n"/>
      <c r="E128" s="16" t="n"/>
      <c r="F128" s="16" t="n"/>
      <c r="G128" s="17" t="n"/>
      <c r="H128" s="16" t="n"/>
      <c r="I128" s="16" t="n"/>
      <c r="J128" s="16" t="n"/>
      <c r="K128" s="16" t="n"/>
      <c r="L128" s="16" t="n"/>
      <c r="M128" s="16" t="n"/>
      <c r="N128" s="18">
        <f>IF(E128="","",IFERROR(INDEX(tblDepartmentAssumptions[Default Growth Rate],MATCH(E128,tblDepartmentAssumptions[Department],0)),Assumptions!$B$6))</f>
        <v/>
      </c>
      <c r="O128" s="16" t="n"/>
      <c r="P128" s="18">
        <f>IF(E128="","",IF(O128&lt;&gt;"",O128,N128))</f>
        <v/>
      </c>
      <c r="Q128" s="18">
        <f>IF(COUNT(H128:J128)=0,"",IFERROR(ROUND(SUMPRODUCT(H128:J128,Assumptions!$B$10:$B$12)/SUMPRODUCT(--(H128:J128&lt;&gt;""),Assumptions!$B$10:$B$12),0),""))</f>
        <v/>
      </c>
      <c r="R128" s="18">
        <f>IF(K128="","",ROUND(K128*Assumptions!$B$8,0))</f>
        <v/>
      </c>
      <c r="S128" s="18">
        <f>IF(AND(Q128="",R128=""),"",IFERROR(ROUND(MAX(IF(Q128="",0,Q128*(1+P128)),IF(R128="",0,R128)),0),""))</f>
        <v/>
      </c>
      <c r="T128" s="18">
        <f>IF(OR(S128="",L128="",L128&lt;=0),"",IFERROR(ROUNDUP(S128/L128,0),""))</f>
        <v/>
      </c>
      <c r="U128" s="16" t="n"/>
      <c r="V128" s="18">
        <f>IF(OR(U128="",L128="",L128&lt;=0),"",U128*L128)</f>
        <v/>
      </c>
      <c r="W128" s="18">
        <f>IF(OR(V128="",S128=""),"",V128-S128)</f>
        <v/>
      </c>
      <c r="X128" s="18">
        <f>IF(COUNTA(A128:M128,O128,U128,Y128)=0,"",IF(A128&lt;&gt;"Yes","Excluded",IF(OR(F128="",B128="",C128="",E128=""),"Setup Incomplete",IF(AND(COUNT(H128:J128)=0,K128=""),"Insufficient Data",IF(OR(L128="",L128&lt;=0),"Capacity Missing",IF(U128="","Plan Missing",IF(W128&lt;0,"Seat Shortage",IF(AND(S128&lt;M128,U128&gt;0),"Below Minimum",IF(W128&gt;=L128,"Excess Capacity","Aligned")))))))))</f>
        <v/>
      </c>
      <c r="Y128" s="17" t="n"/>
    </row>
    <row r="129">
      <c r="A129" s="16" t="n"/>
      <c r="B129" s="16" t="n"/>
      <c r="C129" s="16" t="n"/>
      <c r="D129" s="16" t="n"/>
      <c r="E129" s="16" t="n"/>
      <c r="F129" s="16" t="n"/>
      <c r="G129" s="17" t="n"/>
      <c r="H129" s="16" t="n"/>
      <c r="I129" s="16" t="n"/>
      <c r="J129" s="16" t="n"/>
      <c r="K129" s="16" t="n"/>
      <c r="L129" s="16" t="n"/>
      <c r="M129" s="16" t="n"/>
      <c r="N129" s="18">
        <f>IF(E129="","",IFERROR(INDEX(tblDepartmentAssumptions[Default Growth Rate],MATCH(E129,tblDepartmentAssumptions[Department],0)),Assumptions!$B$6))</f>
        <v/>
      </c>
      <c r="O129" s="16" t="n"/>
      <c r="P129" s="18">
        <f>IF(E129="","",IF(O129&lt;&gt;"",O129,N129))</f>
        <v/>
      </c>
      <c r="Q129" s="18">
        <f>IF(COUNT(H129:J129)=0,"",IFERROR(ROUND(SUMPRODUCT(H129:J129,Assumptions!$B$10:$B$12)/SUMPRODUCT(--(H129:J129&lt;&gt;""),Assumptions!$B$10:$B$12),0),""))</f>
        <v/>
      </c>
      <c r="R129" s="18">
        <f>IF(K129="","",ROUND(K129*Assumptions!$B$8,0))</f>
        <v/>
      </c>
      <c r="S129" s="18">
        <f>IF(AND(Q129="",R129=""),"",IFERROR(ROUND(MAX(IF(Q129="",0,Q129*(1+P129)),IF(R129="",0,R129)),0),""))</f>
        <v/>
      </c>
      <c r="T129" s="18">
        <f>IF(OR(S129="",L129="",L129&lt;=0),"",IFERROR(ROUNDUP(S129/L129,0),""))</f>
        <v/>
      </c>
      <c r="U129" s="16" t="n"/>
      <c r="V129" s="18">
        <f>IF(OR(U129="",L129="",L129&lt;=0),"",U129*L129)</f>
        <v/>
      </c>
      <c r="W129" s="18">
        <f>IF(OR(V129="",S129=""),"",V129-S129)</f>
        <v/>
      </c>
      <c r="X129" s="18">
        <f>IF(COUNTA(A129:M129,O129,U129,Y129)=0,"",IF(A129&lt;&gt;"Yes","Excluded",IF(OR(F129="",B129="",C129="",E129=""),"Setup Incomplete",IF(AND(COUNT(H129:J129)=0,K129=""),"Insufficient Data",IF(OR(L129="",L129&lt;=0),"Capacity Missing",IF(U129="","Plan Missing",IF(W129&lt;0,"Seat Shortage",IF(AND(S129&lt;M129,U129&gt;0),"Below Minimum",IF(W129&gt;=L129,"Excess Capacity","Aligned")))))))))</f>
        <v/>
      </c>
      <c r="Y129" s="17" t="n"/>
    </row>
    <row r="130">
      <c r="A130" s="16" t="n"/>
      <c r="B130" s="16" t="n"/>
      <c r="C130" s="16" t="n"/>
      <c r="D130" s="16" t="n"/>
      <c r="E130" s="16" t="n"/>
      <c r="F130" s="16" t="n"/>
      <c r="G130" s="17" t="n"/>
      <c r="H130" s="16" t="n"/>
      <c r="I130" s="16" t="n"/>
      <c r="J130" s="16" t="n"/>
      <c r="K130" s="16" t="n"/>
      <c r="L130" s="16" t="n"/>
      <c r="M130" s="16" t="n"/>
      <c r="N130" s="18">
        <f>IF(E130="","",IFERROR(INDEX(tblDepartmentAssumptions[Default Growth Rate],MATCH(E130,tblDepartmentAssumptions[Department],0)),Assumptions!$B$6))</f>
        <v/>
      </c>
      <c r="O130" s="16" t="n"/>
      <c r="P130" s="18">
        <f>IF(E130="","",IF(O130&lt;&gt;"",O130,N130))</f>
        <v/>
      </c>
      <c r="Q130" s="18">
        <f>IF(COUNT(H130:J130)=0,"",IFERROR(ROUND(SUMPRODUCT(H130:J130,Assumptions!$B$10:$B$12)/SUMPRODUCT(--(H130:J130&lt;&gt;""),Assumptions!$B$10:$B$12),0),""))</f>
        <v/>
      </c>
      <c r="R130" s="18">
        <f>IF(K130="","",ROUND(K130*Assumptions!$B$8,0))</f>
        <v/>
      </c>
      <c r="S130" s="18">
        <f>IF(AND(Q130="",R130=""),"",IFERROR(ROUND(MAX(IF(Q130="",0,Q130*(1+P130)),IF(R130="",0,R130)),0),""))</f>
        <v/>
      </c>
      <c r="T130" s="18">
        <f>IF(OR(S130="",L130="",L130&lt;=0),"",IFERROR(ROUNDUP(S130/L130,0),""))</f>
        <v/>
      </c>
      <c r="U130" s="16" t="n"/>
      <c r="V130" s="18">
        <f>IF(OR(U130="",L130="",L130&lt;=0),"",U130*L130)</f>
        <v/>
      </c>
      <c r="W130" s="18">
        <f>IF(OR(V130="",S130=""),"",V130-S130)</f>
        <v/>
      </c>
      <c r="X130" s="18">
        <f>IF(COUNTA(A130:M130,O130,U130,Y130)=0,"",IF(A130&lt;&gt;"Yes","Excluded",IF(OR(F130="",B130="",C130="",E130=""),"Setup Incomplete",IF(AND(COUNT(H130:J130)=0,K130=""),"Insufficient Data",IF(OR(L130="",L130&lt;=0),"Capacity Missing",IF(U130="","Plan Missing",IF(W130&lt;0,"Seat Shortage",IF(AND(S130&lt;M130,U130&gt;0),"Below Minimum",IF(W130&gt;=L130,"Excess Capacity","Aligned")))))))))</f>
        <v/>
      </c>
      <c r="Y130" s="17" t="n"/>
    </row>
    <row r="131">
      <c r="A131" s="16" t="n"/>
      <c r="B131" s="16" t="n"/>
      <c r="C131" s="16" t="n"/>
      <c r="D131" s="16" t="n"/>
      <c r="E131" s="16" t="n"/>
      <c r="F131" s="16" t="n"/>
      <c r="G131" s="17" t="n"/>
      <c r="H131" s="16" t="n"/>
      <c r="I131" s="16" t="n"/>
      <c r="J131" s="16" t="n"/>
      <c r="K131" s="16" t="n"/>
      <c r="L131" s="16" t="n"/>
      <c r="M131" s="16" t="n"/>
      <c r="N131" s="18">
        <f>IF(E131="","",IFERROR(INDEX(tblDepartmentAssumptions[Default Growth Rate],MATCH(E131,tblDepartmentAssumptions[Department],0)),Assumptions!$B$6))</f>
        <v/>
      </c>
      <c r="O131" s="16" t="n"/>
      <c r="P131" s="18">
        <f>IF(E131="","",IF(O131&lt;&gt;"",O131,N131))</f>
        <v/>
      </c>
      <c r="Q131" s="18">
        <f>IF(COUNT(H131:J131)=0,"",IFERROR(ROUND(SUMPRODUCT(H131:J131,Assumptions!$B$10:$B$12)/SUMPRODUCT(--(H131:J131&lt;&gt;""),Assumptions!$B$10:$B$12),0),""))</f>
        <v/>
      </c>
      <c r="R131" s="18">
        <f>IF(K131="","",ROUND(K131*Assumptions!$B$8,0))</f>
        <v/>
      </c>
      <c r="S131" s="18">
        <f>IF(AND(Q131="",R131=""),"",IFERROR(ROUND(MAX(IF(Q131="",0,Q131*(1+P131)),IF(R131="",0,R131)),0),""))</f>
        <v/>
      </c>
      <c r="T131" s="18">
        <f>IF(OR(S131="",L131="",L131&lt;=0),"",IFERROR(ROUNDUP(S131/L131,0),""))</f>
        <v/>
      </c>
      <c r="U131" s="16" t="n"/>
      <c r="V131" s="18">
        <f>IF(OR(U131="",L131="",L131&lt;=0),"",U131*L131)</f>
        <v/>
      </c>
      <c r="W131" s="18">
        <f>IF(OR(V131="",S131=""),"",V131-S131)</f>
        <v/>
      </c>
      <c r="X131" s="18">
        <f>IF(COUNTA(A131:M131,O131,U131,Y131)=0,"",IF(A131&lt;&gt;"Yes","Excluded",IF(OR(F131="",B131="",C131="",E131=""),"Setup Incomplete",IF(AND(COUNT(H131:J131)=0,K131=""),"Insufficient Data",IF(OR(L131="",L131&lt;=0),"Capacity Missing",IF(U131="","Plan Missing",IF(W131&lt;0,"Seat Shortage",IF(AND(S131&lt;M131,U131&gt;0),"Below Minimum",IF(W131&gt;=L131,"Excess Capacity","Aligned")))))))))</f>
        <v/>
      </c>
      <c r="Y131" s="17" t="n"/>
    </row>
    <row r="132">
      <c r="A132" s="16" t="n"/>
      <c r="B132" s="16" t="n"/>
      <c r="C132" s="16" t="n"/>
      <c r="D132" s="16" t="n"/>
      <c r="E132" s="16" t="n"/>
      <c r="F132" s="16" t="n"/>
      <c r="G132" s="17" t="n"/>
      <c r="H132" s="16" t="n"/>
      <c r="I132" s="16" t="n"/>
      <c r="J132" s="16" t="n"/>
      <c r="K132" s="16" t="n"/>
      <c r="L132" s="16" t="n"/>
      <c r="M132" s="16" t="n"/>
      <c r="N132" s="18">
        <f>IF(E132="","",IFERROR(INDEX(tblDepartmentAssumptions[Default Growth Rate],MATCH(E132,tblDepartmentAssumptions[Department],0)),Assumptions!$B$6))</f>
        <v/>
      </c>
      <c r="O132" s="16" t="n"/>
      <c r="P132" s="18">
        <f>IF(E132="","",IF(O132&lt;&gt;"",O132,N132))</f>
        <v/>
      </c>
      <c r="Q132" s="18">
        <f>IF(COUNT(H132:J132)=0,"",IFERROR(ROUND(SUMPRODUCT(H132:J132,Assumptions!$B$10:$B$12)/SUMPRODUCT(--(H132:J132&lt;&gt;""),Assumptions!$B$10:$B$12),0),""))</f>
        <v/>
      </c>
      <c r="R132" s="18">
        <f>IF(K132="","",ROUND(K132*Assumptions!$B$8,0))</f>
        <v/>
      </c>
      <c r="S132" s="18">
        <f>IF(AND(Q132="",R132=""),"",IFERROR(ROUND(MAX(IF(Q132="",0,Q132*(1+P132)),IF(R132="",0,R132)),0),""))</f>
        <v/>
      </c>
      <c r="T132" s="18">
        <f>IF(OR(S132="",L132="",L132&lt;=0),"",IFERROR(ROUNDUP(S132/L132,0),""))</f>
        <v/>
      </c>
      <c r="U132" s="16" t="n"/>
      <c r="V132" s="18">
        <f>IF(OR(U132="",L132="",L132&lt;=0),"",U132*L132)</f>
        <v/>
      </c>
      <c r="W132" s="18">
        <f>IF(OR(V132="",S132=""),"",V132-S132)</f>
        <v/>
      </c>
      <c r="X132" s="18">
        <f>IF(COUNTA(A132:M132,O132,U132,Y132)=0,"",IF(A132&lt;&gt;"Yes","Excluded",IF(OR(F132="",B132="",C132="",E132=""),"Setup Incomplete",IF(AND(COUNT(H132:J132)=0,K132=""),"Insufficient Data",IF(OR(L132="",L132&lt;=0),"Capacity Missing",IF(U132="","Plan Missing",IF(W132&lt;0,"Seat Shortage",IF(AND(S132&lt;M132,U132&gt;0),"Below Minimum",IF(W132&gt;=L132,"Excess Capacity","Aligned")))))))))</f>
        <v/>
      </c>
      <c r="Y132" s="17" t="n"/>
    </row>
    <row r="133">
      <c r="A133" s="16" t="n"/>
      <c r="B133" s="16" t="n"/>
      <c r="C133" s="16" t="n"/>
      <c r="D133" s="16" t="n"/>
      <c r="E133" s="16" t="n"/>
      <c r="F133" s="16" t="n"/>
      <c r="G133" s="17" t="n"/>
      <c r="H133" s="16" t="n"/>
      <c r="I133" s="16" t="n"/>
      <c r="J133" s="16" t="n"/>
      <c r="K133" s="16" t="n"/>
      <c r="L133" s="16" t="n"/>
      <c r="M133" s="16" t="n"/>
      <c r="N133" s="18">
        <f>IF(E133="","",IFERROR(INDEX(tblDepartmentAssumptions[Default Growth Rate],MATCH(E133,tblDepartmentAssumptions[Department],0)),Assumptions!$B$6))</f>
        <v/>
      </c>
      <c r="O133" s="16" t="n"/>
      <c r="P133" s="18">
        <f>IF(E133="","",IF(O133&lt;&gt;"",O133,N133))</f>
        <v/>
      </c>
      <c r="Q133" s="18">
        <f>IF(COUNT(H133:J133)=0,"",IFERROR(ROUND(SUMPRODUCT(H133:J133,Assumptions!$B$10:$B$12)/SUMPRODUCT(--(H133:J133&lt;&gt;""),Assumptions!$B$10:$B$12),0),""))</f>
        <v/>
      </c>
      <c r="R133" s="18">
        <f>IF(K133="","",ROUND(K133*Assumptions!$B$8,0))</f>
        <v/>
      </c>
      <c r="S133" s="18">
        <f>IF(AND(Q133="",R133=""),"",IFERROR(ROUND(MAX(IF(Q133="",0,Q133*(1+P133)),IF(R133="",0,R133)),0),""))</f>
        <v/>
      </c>
      <c r="T133" s="18">
        <f>IF(OR(S133="",L133="",L133&lt;=0),"",IFERROR(ROUNDUP(S133/L133,0),""))</f>
        <v/>
      </c>
      <c r="U133" s="16" t="n"/>
      <c r="V133" s="18">
        <f>IF(OR(U133="",L133="",L133&lt;=0),"",U133*L133)</f>
        <v/>
      </c>
      <c r="W133" s="18">
        <f>IF(OR(V133="",S133=""),"",V133-S133)</f>
        <v/>
      </c>
      <c r="X133" s="18">
        <f>IF(COUNTA(A133:M133,O133,U133,Y133)=0,"",IF(A133&lt;&gt;"Yes","Excluded",IF(OR(F133="",B133="",C133="",E133=""),"Setup Incomplete",IF(AND(COUNT(H133:J133)=0,K133=""),"Insufficient Data",IF(OR(L133="",L133&lt;=0),"Capacity Missing",IF(U133="","Plan Missing",IF(W133&lt;0,"Seat Shortage",IF(AND(S133&lt;M133,U133&gt;0),"Below Minimum",IF(W133&gt;=L133,"Excess Capacity","Aligned")))))))))</f>
        <v/>
      </c>
      <c r="Y133" s="17" t="n"/>
    </row>
    <row r="134">
      <c r="A134" s="16" t="n"/>
      <c r="B134" s="16" t="n"/>
      <c r="C134" s="16" t="n"/>
      <c r="D134" s="16" t="n"/>
      <c r="E134" s="16" t="n"/>
      <c r="F134" s="16" t="n"/>
      <c r="G134" s="17" t="n"/>
      <c r="H134" s="16" t="n"/>
      <c r="I134" s="16" t="n"/>
      <c r="J134" s="16" t="n"/>
      <c r="K134" s="16" t="n"/>
      <c r="L134" s="16" t="n"/>
      <c r="M134" s="16" t="n"/>
      <c r="N134" s="18">
        <f>IF(E134="","",IFERROR(INDEX(tblDepartmentAssumptions[Default Growth Rate],MATCH(E134,tblDepartmentAssumptions[Department],0)),Assumptions!$B$6))</f>
        <v/>
      </c>
      <c r="O134" s="16" t="n"/>
      <c r="P134" s="18">
        <f>IF(E134="","",IF(O134&lt;&gt;"",O134,N134))</f>
        <v/>
      </c>
      <c r="Q134" s="18">
        <f>IF(COUNT(H134:J134)=0,"",IFERROR(ROUND(SUMPRODUCT(H134:J134,Assumptions!$B$10:$B$12)/SUMPRODUCT(--(H134:J134&lt;&gt;""),Assumptions!$B$10:$B$12),0),""))</f>
        <v/>
      </c>
      <c r="R134" s="18">
        <f>IF(K134="","",ROUND(K134*Assumptions!$B$8,0))</f>
        <v/>
      </c>
      <c r="S134" s="18">
        <f>IF(AND(Q134="",R134=""),"",IFERROR(ROUND(MAX(IF(Q134="",0,Q134*(1+P134)),IF(R134="",0,R134)),0),""))</f>
        <v/>
      </c>
      <c r="T134" s="18">
        <f>IF(OR(S134="",L134="",L134&lt;=0),"",IFERROR(ROUNDUP(S134/L134,0),""))</f>
        <v/>
      </c>
      <c r="U134" s="16" t="n"/>
      <c r="V134" s="18">
        <f>IF(OR(U134="",L134="",L134&lt;=0),"",U134*L134)</f>
        <v/>
      </c>
      <c r="W134" s="18">
        <f>IF(OR(V134="",S134=""),"",V134-S134)</f>
        <v/>
      </c>
      <c r="X134" s="18">
        <f>IF(COUNTA(A134:M134,O134,U134,Y134)=0,"",IF(A134&lt;&gt;"Yes","Excluded",IF(OR(F134="",B134="",C134="",E134=""),"Setup Incomplete",IF(AND(COUNT(H134:J134)=0,K134=""),"Insufficient Data",IF(OR(L134="",L134&lt;=0),"Capacity Missing",IF(U134="","Plan Missing",IF(W134&lt;0,"Seat Shortage",IF(AND(S134&lt;M134,U134&gt;0),"Below Minimum",IF(W134&gt;=L134,"Excess Capacity","Aligned")))))))))</f>
        <v/>
      </c>
      <c r="Y134" s="17" t="n"/>
    </row>
    <row r="135">
      <c r="A135" s="16" t="n"/>
      <c r="B135" s="16" t="n"/>
      <c r="C135" s="16" t="n"/>
      <c r="D135" s="16" t="n"/>
      <c r="E135" s="16" t="n"/>
      <c r="F135" s="16" t="n"/>
      <c r="G135" s="17" t="n"/>
      <c r="H135" s="16" t="n"/>
      <c r="I135" s="16" t="n"/>
      <c r="J135" s="16" t="n"/>
      <c r="K135" s="16" t="n"/>
      <c r="L135" s="16" t="n"/>
      <c r="M135" s="16" t="n"/>
      <c r="N135" s="18">
        <f>IF(E135="","",IFERROR(INDEX(tblDepartmentAssumptions[Default Growth Rate],MATCH(E135,tblDepartmentAssumptions[Department],0)),Assumptions!$B$6))</f>
        <v/>
      </c>
      <c r="O135" s="16" t="n"/>
      <c r="P135" s="18">
        <f>IF(E135="","",IF(O135&lt;&gt;"",O135,N135))</f>
        <v/>
      </c>
      <c r="Q135" s="18">
        <f>IF(COUNT(H135:J135)=0,"",IFERROR(ROUND(SUMPRODUCT(H135:J135,Assumptions!$B$10:$B$12)/SUMPRODUCT(--(H135:J135&lt;&gt;""),Assumptions!$B$10:$B$12),0),""))</f>
        <v/>
      </c>
      <c r="R135" s="18">
        <f>IF(K135="","",ROUND(K135*Assumptions!$B$8,0))</f>
        <v/>
      </c>
      <c r="S135" s="18">
        <f>IF(AND(Q135="",R135=""),"",IFERROR(ROUND(MAX(IF(Q135="",0,Q135*(1+P135)),IF(R135="",0,R135)),0),""))</f>
        <v/>
      </c>
      <c r="T135" s="18">
        <f>IF(OR(S135="",L135="",L135&lt;=0),"",IFERROR(ROUNDUP(S135/L135,0),""))</f>
        <v/>
      </c>
      <c r="U135" s="16" t="n"/>
      <c r="V135" s="18">
        <f>IF(OR(U135="",L135="",L135&lt;=0),"",U135*L135)</f>
        <v/>
      </c>
      <c r="W135" s="18">
        <f>IF(OR(V135="",S135=""),"",V135-S135)</f>
        <v/>
      </c>
      <c r="X135" s="18">
        <f>IF(COUNTA(A135:M135,O135,U135,Y135)=0,"",IF(A135&lt;&gt;"Yes","Excluded",IF(OR(F135="",B135="",C135="",E135=""),"Setup Incomplete",IF(AND(COUNT(H135:J135)=0,K135=""),"Insufficient Data",IF(OR(L135="",L135&lt;=0),"Capacity Missing",IF(U135="","Plan Missing",IF(W135&lt;0,"Seat Shortage",IF(AND(S135&lt;M135,U135&gt;0),"Below Minimum",IF(W135&gt;=L135,"Excess Capacity","Aligned")))))))))</f>
        <v/>
      </c>
      <c r="Y135" s="17" t="n"/>
    </row>
    <row r="136">
      <c r="A136" s="16" t="n"/>
      <c r="B136" s="16" t="n"/>
      <c r="C136" s="16" t="n"/>
      <c r="D136" s="16" t="n"/>
      <c r="E136" s="16" t="n"/>
      <c r="F136" s="16" t="n"/>
      <c r="G136" s="17" t="n"/>
      <c r="H136" s="16" t="n"/>
      <c r="I136" s="16" t="n"/>
      <c r="J136" s="16" t="n"/>
      <c r="K136" s="16" t="n"/>
      <c r="L136" s="16" t="n"/>
      <c r="M136" s="16" t="n"/>
      <c r="N136" s="18">
        <f>IF(E136="","",IFERROR(INDEX(tblDepartmentAssumptions[Default Growth Rate],MATCH(E136,tblDepartmentAssumptions[Department],0)),Assumptions!$B$6))</f>
        <v/>
      </c>
      <c r="O136" s="16" t="n"/>
      <c r="P136" s="18">
        <f>IF(E136="","",IF(O136&lt;&gt;"",O136,N136))</f>
        <v/>
      </c>
      <c r="Q136" s="18">
        <f>IF(COUNT(H136:J136)=0,"",IFERROR(ROUND(SUMPRODUCT(H136:J136,Assumptions!$B$10:$B$12)/SUMPRODUCT(--(H136:J136&lt;&gt;""),Assumptions!$B$10:$B$12),0),""))</f>
        <v/>
      </c>
      <c r="R136" s="18">
        <f>IF(K136="","",ROUND(K136*Assumptions!$B$8,0))</f>
        <v/>
      </c>
      <c r="S136" s="18">
        <f>IF(AND(Q136="",R136=""),"",IFERROR(ROUND(MAX(IF(Q136="",0,Q136*(1+P136)),IF(R136="",0,R136)),0),""))</f>
        <v/>
      </c>
      <c r="T136" s="18">
        <f>IF(OR(S136="",L136="",L136&lt;=0),"",IFERROR(ROUNDUP(S136/L136,0),""))</f>
        <v/>
      </c>
      <c r="U136" s="16" t="n"/>
      <c r="V136" s="18">
        <f>IF(OR(U136="",L136="",L136&lt;=0),"",U136*L136)</f>
        <v/>
      </c>
      <c r="W136" s="18">
        <f>IF(OR(V136="",S136=""),"",V136-S136)</f>
        <v/>
      </c>
      <c r="X136" s="18">
        <f>IF(COUNTA(A136:M136,O136,U136,Y136)=0,"",IF(A136&lt;&gt;"Yes","Excluded",IF(OR(F136="",B136="",C136="",E136=""),"Setup Incomplete",IF(AND(COUNT(H136:J136)=0,K136=""),"Insufficient Data",IF(OR(L136="",L136&lt;=0),"Capacity Missing",IF(U136="","Plan Missing",IF(W136&lt;0,"Seat Shortage",IF(AND(S136&lt;M136,U136&gt;0),"Below Minimum",IF(W136&gt;=L136,"Excess Capacity","Aligned")))))))))</f>
        <v/>
      </c>
      <c r="Y136" s="17" t="n"/>
    </row>
    <row r="137">
      <c r="A137" s="16" t="n"/>
      <c r="B137" s="16" t="n"/>
      <c r="C137" s="16" t="n"/>
      <c r="D137" s="16" t="n"/>
      <c r="E137" s="16" t="n"/>
      <c r="F137" s="16" t="n"/>
      <c r="G137" s="17" t="n"/>
      <c r="H137" s="16" t="n"/>
      <c r="I137" s="16" t="n"/>
      <c r="J137" s="16" t="n"/>
      <c r="K137" s="16" t="n"/>
      <c r="L137" s="16" t="n"/>
      <c r="M137" s="16" t="n"/>
      <c r="N137" s="18">
        <f>IF(E137="","",IFERROR(INDEX(tblDepartmentAssumptions[Default Growth Rate],MATCH(E137,tblDepartmentAssumptions[Department],0)),Assumptions!$B$6))</f>
        <v/>
      </c>
      <c r="O137" s="16" t="n"/>
      <c r="P137" s="18">
        <f>IF(E137="","",IF(O137&lt;&gt;"",O137,N137))</f>
        <v/>
      </c>
      <c r="Q137" s="18">
        <f>IF(COUNT(H137:J137)=0,"",IFERROR(ROUND(SUMPRODUCT(H137:J137,Assumptions!$B$10:$B$12)/SUMPRODUCT(--(H137:J137&lt;&gt;""),Assumptions!$B$10:$B$12),0),""))</f>
        <v/>
      </c>
      <c r="R137" s="18">
        <f>IF(K137="","",ROUND(K137*Assumptions!$B$8,0))</f>
        <v/>
      </c>
      <c r="S137" s="18">
        <f>IF(AND(Q137="",R137=""),"",IFERROR(ROUND(MAX(IF(Q137="",0,Q137*(1+P137)),IF(R137="",0,R137)),0),""))</f>
        <v/>
      </c>
      <c r="T137" s="18">
        <f>IF(OR(S137="",L137="",L137&lt;=0),"",IFERROR(ROUNDUP(S137/L137,0),""))</f>
        <v/>
      </c>
      <c r="U137" s="16" t="n"/>
      <c r="V137" s="18">
        <f>IF(OR(U137="",L137="",L137&lt;=0),"",U137*L137)</f>
        <v/>
      </c>
      <c r="W137" s="18">
        <f>IF(OR(V137="",S137=""),"",V137-S137)</f>
        <v/>
      </c>
      <c r="X137" s="18">
        <f>IF(COUNTA(A137:M137,O137,U137,Y137)=0,"",IF(A137&lt;&gt;"Yes","Excluded",IF(OR(F137="",B137="",C137="",E137=""),"Setup Incomplete",IF(AND(COUNT(H137:J137)=0,K137=""),"Insufficient Data",IF(OR(L137="",L137&lt;=0),"Capacity Missing",IF(U137="","Plan Missing",IF(W137&lt;0,"Seat Shortage",IF(AND(S137&lt;M137,U137&gt;0),"Below Minimum",IF(W137&gt;=L137,"Excess Capacity","Aligned")))))))))</f>
        <v/>
      </c>
      <c r="Y137" s="17" t="n"/>
    </row>
    <row r="138">
      <c r="A138" s="16" t="n"/>
      <c r="B138" s="16" t="n"/>
      <c r="C138" s="16" t="n"/>
      <c r="D138" s="16" t="n"/>
      <c r="E138" s="16" t="n"/>
      <c r="F138" s="16" t="n"/>
      <c r="G138" s="17" t="n"/>
      <c r="H138" s="16" t="n"/>
      <c r="I138" s="16" t="n"/>
      <c r="J138" s="16" t="n"/>
      <c r="K138" s="16" t="n"/>
      <c r="L138" s="16" t="n"/>
      <c r="M138" s="16" t="n"/>
      <c r="N138" s="18">
        <f>IF(E138="","",IFERROR(INDEX(tblDepartmentAssumptions[Default Growth Rate],MATCH(E138,tblDepartmentAssumptions[Department],0)),Assumptions!$B$6))</f>
        <v/>
      </c>
      <c r="O138" s="16" t="n"/>
      <c r="P138" s="18">
        <f>IF(E138="","",IF(O138&lt;&gt;"",O138,N138))</f>
        <v/>
      </c>
      <c r="Q138" s="18">
        <f>IF(COUNT(H138:J138)=0,"",IFERROR(ROUND(SUMPRODUCT(H138:J138,Assumptions!$B$10:$B$12)/SUMPRODUCT(--(H138:J138&lt;&gt;""),Assumptions!$B$10:$B$12),0),""))</f>
        <v/>
      </c>
      <c r="R138" s="18">
        <f>IF(K138="","",ROUND(K138*Assumptions!$B$8,0))</f>
        <v/>
      </c>
      <c r="S138" s="18">
        <f>IF(AND(Q138="",R138=""),"",IFERROR(ROUND(MAX(IF(Q138="",0,Q138*(1+P138)),IF(R138="",0,R138)),0),""))</f>
        <v/>
      </c>
      <c r="T138" s="18">
        <f>IF(OR(S138="",L138="",L138&lt;=0),"",IFERROR(ROUNDUP(S138/L138,0),""))</f>
        <v/>
      </c>
      <c r="U138" s="16" t="n"/>
      <c r="V138" s="18">
        <f>IF(OR(U138="",L138="",L138&lt;=0),"",U138*L138)</f>
        <v/>
      </c>
      <c r="W138" s="18">
        <f>IF(OR(V138="",S138=""),"",V138-S138)</f>
        <v/>
      </c>
      <c r="X138" s="18">
        <f>IF(COUNTA(A138:M138,O138,U138,Y138)=0,"",IF(A138&lt;&gt;"Yes","Excluded",IF(OR(F138="",B138="",C138="",E138=""),"Setup Incomplete",IF(AND(COUNT(H138:J138)=0,K138=""),"Insufficient Data",IF(OR(L138="",L138&lt;=0),"Capacity Missing",IF(U138="","Plan Missing",IF(W138&lt;0,"Seat Shortage",IF(AND(S138&lt;M138,U138&gt;0),"Below Minimum",IF(W138&gt;=L138,"Excess Capacity","Aligned")))))))))</f>
        <v/>
      </c>
      <c r="Y138" s="17" t="n"/>
    </row>
    <row r="139">
      <c r="A139" s="16" t="n"/>
      <c r="B139" s="16" t="n"/>
      <c r="C139" s="16" t="n"/>
      <c r="D139" s="16" t="n"/>
      <c r="E139" s="16" t="n"/>
      <c r="F139" s="16" t="n"/>
      <c r="G139" s="17" t="n"/>
      <c r="H139" s="16" t="n"/>
      <c r="I139" s="16" t="n"/>
      <c r="J139" s="16" t="n"/>
      <c r="K139" s="16" t="n"/>
      <c r="L139" s="16" t="n"/>
      <c r="M139" s="16" t="n"/>
      <c r="N139" s="18">
        <f>IF(E139="","",IFERROR(INDEX(tblDepartmentAssumptions[Default Growth Rate],MATCH(E139,tblDepartmentAssumptions[Department],0)),Assumptions!$B$6))</f>
        <v/>
      </c>
      <c r="O139" s="16" t="n"/>
      <c r="P139" s="18">
        <f>IF(E139="","",IF(O139&lt;&gt;"",O139,N139))</f>
        <v/>
      </c>
      <c r="Q139" s="18">
        <f>IF(COUNT(H139:J139)=0,"",IFERROR(ROUND(SUMPRODUCT(H139:J139,Assumptions!$B$10:$B$12)/SUMPRODUCT(--(H139:J139&lt;&gt;""),Assumptions!$B$10:$B$12),0),""))</f>
        <v/>
      </c>
      <c r="R139" s="18">
        <f>IF(K139="","",ROUND(K139*Assumptions!$B$8,0))</f>
        <v/>
      </c>
      <c r="S139" s="18">
        <f>IF(AND(Q139="",R139=""),"",IFERROR(ROUND(MAX(IF(Q139="",0,Q139*(1+P139)),IF(R139="",0,R139)),0),""))</f>
        <v/>
      </c>
      <c r="T139" s="18">
        <f>IF(OR(S139="",L139="",L139&lt;=0),"",IFERROR(ROUNDUP(S139/L139,0),""))</f>
        <v/>
      </c>
      <c r="U139" s="16" t="n"/>
      <c r="V139" s="18">
        <f>IF(OR(U139="",L139="",L139&lt;=0),"",U139*L139)</f>
        <v/>
      </c>
      <c r="W139" s="18">
        <f>IF(OR(V139="",S139=""),"",V139-S139)</f>
        <v/>
      </c>
      <c r="X139" s="18">
        <f>IF(COUNTA(A139:M139,O139,U139,Y139)=0,"",IF(A139&lt;&gt;"Yes","Excluded",IF(OR(F139="",B139="",C139="",E139=""),"Setup Incomplete",IF(AND(COUNT(H139:J139)=0,K139=""),"Insufficient Data",IF(OR(L139="",L139&lt;=0),"Capacity Missing",IF(U139="","Plan Missing",IF(W139&lt;0,"Seat Shortage",IF(AND(S139&lt;M139,U139&gt;0),"Below Minimum",IF(W139&gt;=L139,"Excess Capacity","Aligned")))))))))</f>
        <v/>
      </c>
      <c r="Y139" s="17" t="n"/>
    </row>
    <row r="140">
      <c r="A140" s="16" t="n"/>
      <c r="B140" s="16" t="n"/>
      <c r="C140" s="16" t="n"/>
      <c r="D140" s="16" t="n"/>
      <c r="E140" s="16" t="n"/>
      <c r="F140" s="16" t="n"/>
      <c r="G140" s="17" t="n"/>
      <c r="H140" s="16" t="n"/>
      <c r="I140" s="16" t="n"/>
      <c r="J140" s="16" t="n"/>
      <c r="K140" s="16" t="n"/>
      <c r="L140" s="16" t="n"/>
      <c r="M140" s="16" t="n"/>
      <c r="N140" s="18">
        <f>IF(E140="","",IFERROR(INDEX(tblDepartmentAssumptions[Default Growth Rate],MATCH(E140,tblDepartmentAssumptions[Department],0)),Assumptions!$B$6))</f>
        <v/>
      </c>
      <c r="O140" s="16" t="n"/>
      <c r="P140" s="18">
        <f>IF(E140="","",IF(O140&lt;&gt;"",O140,N140))</f>
        <v/>
      </c>
      <c r="Q140" s="18">
        <f>IF(COUNT(H140:J140)=0,"",IFERROR(ROUND(SUMPRODUCT(H140:J140,Assumptions!$B$10:$B$12)/SUMPRODUCT(--(H140:J140&lt;&gt;""),Assumptions!$B$10:$B$12),0),""))</f>
        <v/>
      </c>
      <c r="R140" s="18">
        <f>IF(K140="","",ROUND(K140*Assumptions!$B$8,0))</f>
        <v/>
      </c>
      <c r="S140" s="18">
        <f>IF(AND(Q140="",R140=""),"",IFERROR(ROUND(MAX(IF(Q140="",0,Q140*(1+P140)),IF(R140="",0,R140)),0),""))</f>
        <v/>
      </c>
      <c r="T140" s="18">
        <f>IF(OR(S140="",L140="",L140&lt;=0),"",IFERROR(ROUNDUP(S140/L140,0),""))</f>
        <v/>
      </c>
      <c r="U140" s="16" t="n"/>
      <c r="V140" s="18">
        <f>IF(OR(U140="",L140="",L140&lt;=0),"",U140*L140)</f>
        <v/>
      </c>
      <c r="W140" s="18">
        <f>IF(OR(V140="",S140=""),"",V140-S140)</f>
        <v/>
      </c>
      <c r="X140" s="18">
        <f>IF(COUNTA(A140:M140,O140,U140,Y140)=0,"",IF(A140&lt;&gt;"Yes","Excluded",IF(OR(F140="",B140="",C140="",E140=""),"Setup Incomplete",IF(AND(COUNT(H140:J140)=0,K140=""),"Insufficient Data",IF(OR(L140="",L140&lt;=0),"Capacity Missing",IF(U140="","Plan Missing",IF(W140&lt;0,"Seat Shortage",IF(AND(S140&lt;M140,U140&gt;0),"Below Minimum",IF(W140&gt;=L140,"Excess Capacity","Aligned")))))))))</f>
        <v/>
      </c>
      <c r="Y140" s="17" t="n"/>
    </row>
    <row r="141">
      <c r="A141" s="16" t="n"/>
      <c r="B141" s="16" t="n"/>
      <c r="C141" s="16" t="n"/>
      <c r="D141" s="16" t="n"/>
      <c r="E141" s="16" t="n"/>
      <c r="F141" s="16" t="n"/>
      <c r="G141" s="17" t="n"/>
      <c r="H141" s="16" t="n"/>
      <c r="I141" s="16" t="n"/>
      <c r="J141" s="16" t="n"/>
      <c r="K141" s="16" t="n"/>
      <c r="L141" s="16" t="n"/>
      <c r="M141" s="16" t="n"/>
      <c r="N141" s="18">
        <f>IF(E141="","",IFERROR(INDEX(tblDepartmentAssumptions[Default Growth Rate],MATCH(E141,tblDepartmentAssumptions[Department],0)),Assumptions!$B$6))</f>
        <v/>
      </c>
      <c r="O141" s="16" t="n"/>
      <c r="P141" s="18">
        <f>IF(E141="","",IF(O141&lt;&gt;"",O141,N141))</f>
        <v/>
      </c>
      <c r="Q141" s="18">
        <f>IF(COUNT(H141:J141)=0,"",IFERROR(ROUND(SUMPRODUCT(H141:J141,Assumptions!$B$10:$B$12)/SUMPRODUCT(--(H141:J141&lt;&gt;""),Assumptions!$B$10:$B$12),0),""))</f>
        <v/>
      </c>
      <c r="R141" s="18">
        <f>IF(K141="","",ROUND(K141*Assumptions!$B$8,0))</f>
        <v/>
      </c>
      <c r="S141" s="18">
        <f>IF(AND(Q141="",R141=""),"",IFERROR(ROUND(MAX(IF(Q141="",0,Q141*(1+P141)),IF(R141="",0,R141)),0),""))</f>
        <v/>
      </c>
      <c r="T141" s="18">
        <f>IF(OR(S141="",L141="",L141&lt;=0),"",IFERROR(ROUNDUP(S141/L141,0),""))</f>
        <v/>
      </c>
      <c r="U141" s="16" t="n"/>
      <c r="V141" s="18">
        <f>IF(OR(U141="",L141="",L141&lt;=0),"",U141*L141)</f>
        <v/>
      </c>
      <c r="W141" s="18">
        <f>IF(OR(V141="",S141=""),"",V141-S141)</f>
        <v/>
      </c>
      <c r="X141" s="18">
        <f>IF(COUNTA(A141:M141,O141,U141,Y141)=0,"",IF(A141&lt;&gt;"Yes","Excluded",IF(OR(F141="",B141="",C141="",E141=""),"Setup Incomplete",IF(AND(COUNT(H141:J141)=0,K141=""),"Insufficient Data",IF(OR(L141="",L141&lt;=0),"Capacity Missing",IF(U141="","Plan Missing",IF(W141&lt;0,"Seat Shortage",IF(AND(S141&lt;M141,U141&gt;0),"Below Minimum",IF(W141&gt;=L141,"Excess Capacity","Aligned")))))))))</f>
        <v/>
      </c>
      <c r="Y141" s="17" t="n"/>
    </row>
    <row r="142">
      <c r="A142" s="16" t="n"/>
      <c r="B142" s="16" t="n"/>
      <c r="C142" s="16" t="n"/>
      <c r="D142" s="16" t="n"/>
      <c r="E142" s="16" t="n"/>
      <c r="F142" s="16" t="n"/>
      <c r="G142" s="17" t="n"/>
      <c r="H142" s="16" t="n"/>
      <c r="I142" s="16" t="n"/>
      <c r="J142" s="16" t="n"/>
      <c r="K142" s="16" t="n"/>
      <c r="L142" s="16" t="n"/>
      <c r="M142" s="16" t="n"/>
      <c r="N142" s="18">
        <f>IF(E142="","",IFERROR(INDEX(tblDepartmentAssumptions[Default Growth Rate],MATCH(E142,tblDepartmentAssumptions[Department],0)),Assumptions!$B$6))</f>
        <v/>
      </c>
      <c r="O142" s="16" t="n"/>
      <c r="P142" s="18">
        <f>IF(E142="","",IF(O142&lt;&gt;"",O142,N142))</f>
        <v/>
      </c>
      <c r="Q142" s="18">
        <f>IF(COUNT(H142:J142)=0,"",IFERROR(ROUND(SUMPRODUCT(H142:J142,Assumptions!$B$10:$B$12)/SUMPRODUCT(--(H142:J142&lt;&gt;""),Assumptions!$B$10:$B$12),0),""))</f>
        <v/>
      </c>
      <c r="R142" s="18">
        <f>IF(K142="","",ROUND(K142*Assumptions!$B$8,0))</f>
        <v/>
      </c>
      <c r="S142" s="18">
        <f>IF(AND(Q142="",R142=""),"",IFERROR(ROUND(MAX(IF(Q142="",0,Q142*(1+P142)),IF(R142="",0,R142)),0),""))</f>
        <v/>
      </c>
      <c r="T142" s="18">
        <f>IF(OR(S142="",L142="",L142&lt;=0),"",IFERROR(ROUNDUP(S142/L142,0),""))</f>
        <v/>
      </c>
      <c r="U142" s="16" t="n"/>
      <c r="V142" s="18">
        <f>IF(OR(U142="",L142="",L142&lt;=0),"",U142*L142)</f>
        <v/>
      </c>
      <c r="W142" s="18">
        <f>IF(OR(V142="",S142=""),"",V142-S142)</f>
        <v/>
      </c>
      <c r="X142" s="18">
        <f>IF(COUNTA(A142:M142,O142,U142,Y142)=0,"",IF(A142&lt;&gt;"Yes","Excluded",IF(OR(F142="",B142="",C142="",E142=""),"Setup Incomplete",IF(AND(COUNT(H142:J142)=0,K142=""),"Insufficient Data",IF(OR(L142="",L142&lt;=0),"Capacity Missing",IF(U142="","Plan Missing",IF(W142&lt;0,"Seat Shortage",IF(AND(S142&lt;M142,U142&gt;0),"Below Minimum",IF(W142&gt;=L142,"Excess Capacity","Aligned")))))))))</f>
        <v/>
      </c>
      <c r="Y142" s="17" t="n"/>
    </row>
    <row r="143">
      <c r="A143" s="16" t="n"/>
      <c r="B143" s="16" t="n"/>
      <c r="C143" s="16" t="n"/>
      <c r="D143" s="16" t="n"/>
      <c r="E143" s="16" t="n"/>
      <c r="F143" s="16" t="n"/>
      <c r="G143" s="17" t="n"/>
      <c r="H143" s="16" t="n"/>
      <c r="I143" s="16" t="n"/>
      <c r="J143" s="16" t="n"/>
      <c r="K143" s="16" t="n"/>
      <c r="L143" s="16" t="n"/>
      <c r="M143" s="16" t="n"/>
      <c r="N143" s="18">
        <f>IF(E143="","",IFERROR(INDEX(tblDepartmentAssumptions[Default Growth Rate],MATCH(E143,tblDepartmentAssumptions[Department],0)),Assumptions!$B$6))</f>
        <v/>
      </c>
      <c r="O143" s="16" t="n"/>
      <c r="P143" s="18">
        <f>IF(E143="","",IF(O143&lt;&gt;"",O143,N143))</f>
        <v/>
      </c>
      <c r="Q143" s="18">
        <f>IF(COUNT(H143:J143)=0,"",IFERROR(ROUND(SUMPRODUCT(H143:J143,Assumptions!$B$10:$B$12)/SUMPRODUCT(--(H143:J143&lt;&gt;""),Assumptions!$B$10:$B$12),0),""))</f>
        <v/>
      </c>
      <c r="R143" s="18">
        <f>IF(K143="","",ROUND(K143*Assumptions!$B$8,0))</f>
        <v/>
      </c>
      <c r="S143" s="18">
        <f>IF(AND(Q143="",R143=""),"",IFERROR(ROUND(MAX(IF(Q143="",0,Q143*(1+P143)),IF(R143="",0,R143)),0),""))</f>
        <v/>
      </c>
      <c r="T143" s="18">
        <f>IF(OR(S143="",L143="",L143&lt;=0),"",IFERROR(ROUNDUP(S143/L143,0),""))</f>
        <v/>
      </c>
      <c r="U143" s="16" t="n"/>
      <c r="V143" s="18">
        <f>IF(OR(U143="",L143="",L143&lt;=0),"",U143*L143)</f>
        <v/>
      </c>
      <c r="W143" s="18">
        <f>IF(OR(V143="",S143=""),"",V143-S143)</f>
        <v/>
      </c>
      <c r="X143" s="18">
        <f>IF(COUNTA(A143:M143,O143,U143,Y143)=0,"",IF(A143&lt;&gt;"Yes","Excluded",IF(OR(F143="",B143="",C143="",E143=""),"Setup Incomplete",IF(AND(COUNT(H143:J143)=0,K143=""),"Insufficient Data",IF(OR(L143="",L143&lt;=0),"Capacity Missing",IF(U143="","Plan Missing",IF(W143&lt;0,"Seat Shortage",IF(AND(S143&lt;M143,U143&gt;0),"Below Minimum",IF(W143&gt;=L143,"Excess Capacity","Aligned")))))))))</f>
        <v/>
      </c>
      <c r="Y143" s="17" t="n"/>
    </row>
    <row r="144">
      <c r="A144" s="16" t="n"/>
      <c r="B144" s="16" t="n"/>
      <c r="C144" s="16" t="n"/>
      <c r="D144" s="16" t="n"/>
      <c r="E144" s="16" t="n"/>
      <c r="F144" s="16" t="n"/>
      <c r="G144" s="17" t="n"/>
      <c r="H144" s="16" t="n"/>
      <c r="I144" s="16" t="n"/>
      <c r="J144" s="16" t="n"/>
      <c r="K144" s="16" t="n"/>
      <c r="L144" s="16" t="n"/>
      <c r="M144" s="16" t="n"/>
      <c r="N144" s="18">
        <f>IF(E144="","",IFERROR(INDEX(tblDepartmentAssumptions[Default Growth Rate],MATCH(E144,tblDepartmentAssumptions[Department],0)),Assumptions!$B$6))</f>
        <v/>
      </c>
      <c r="O144" s="16" t="n"/>
      <c r="P144" s="18">
        <f>IF(E144="","",IF(O144&lt;&gt;"",O144,N144))</f>
        <v/>
      </c>
      <c r="Q144" s="18">
        <f>IF(COUNT(H144:J144)=0,"",IFERROR(ROUND(SUMPRODUCT(H144:J144,Assumptions!$B$10:$B$12)/SUMPRODUCT(--(H144:J144&lt;&gt;""),Assumptions!$B$10:$B$12),0),""))</f>
        <v/>
      </c>
      <c r="R144" s="18">
        <f>IF(K144="","",ROUND(K144*Assumptions!$B$8,0))</f>
        <v/>
      </c>
      <c r="S144" s="18">
        <f>IF(AND(Q144="",R144=""),"",IFERROR(ROUND(MAX(IF(Q144="",0,Q144*(1+P144)),IF(R144="",0,R144)),0),""))</f>
        <v/>
      </c>
      <c r="T144" s="18">
        <f>IF(OR(S144="",L144="",L144&lt;=0),"",IFERROR(ROUNDUP(S144/L144,0),""))</f>
        <v/>
      </c>
      <c r="U144" s="16" t="n"/>
      <c r="V144" s="18">
        <f>IF(OR(U144="",L144="",L144&lt;=0),"",U144*L144)</f>
        <v/>
      </c>
      <c r="W144" s="18">
        <f>IF(OR(V144="",S144=""),"",V144-S144)</f>
        <v/>
      </c>
      <c r="X144" s="18">
        <f>IF(COUNTA(A144:M144,O144,U144,Y144)=0,"",IF(A144&lt;&gt;"Yes","Excluded",IF(OR(F144="",B144="",C144="",E144=""),"Setup Incomplete",IF(AND(COUNT(H144:J144)=0,K144=""),"Insufficient Data",IF(OR(L144="",L144&lt;=0),"Capacity Missing",IF(U144="","Plan Missing",IF(W144&lt;0,"Seat Shortage",IF(AND(S144&lt;M144,U144&gt;0),"Below Minimum",IF(W144&gt;=L144,"Excess Capacity","Aligned")))))))))</f>
        <v/>
      </c>
      <c r="Y144" s="17" t="n"/>
    </row>
    <row r="145">
      <c r="A145" s="16" t="n"/>
      <c r="B145" s="16" t="n"/>
      <c r="C145" s="16" t="n"/>
      <c r="D145" s="16" t="n"/>
      <c r="E145" s="16" t="n"/>
      <c r="F145" s="16" t="n"/>
      <c r="G145" s="17" t="n"/>
      <c r="H145" s="16" t="n"/>
      <c r="I145" s="16" t="n"/>
      <c r="J145" s="16" t="n"/>
      <c r="K145" s="16" t="n"/>
      <c r="L145" s="16" t="n"/>
      <c r="M145" s="16" t="n"/>
      <c r="N145" s="18">
        <f>IF(E145="","",IFERROR(INDEX(tblDepartmentAssumptions[Default Growth Rate],MATCH(E145,tblDepartmentAssumptions[Department],0)),Assumptions!$B$6))</f>
        <v/>
      </c>
      <c r="O145" s="16" t="n"/>
      <c r="P145" s="18">
        <f>IF(E145="","",IF(O145&lt;&gt;"",O145,N145))</f>
        <v/>
      </c>
      <c r="Q145" s="18">
        <f>IF(COUNT(H145:J145)=0,"",IFERROR(ROUND(SUMPRODUCT(H145:J145,Assumptions!$B$10:$B$12)/SUMPRODUCT(--(H145:J145&lt;&gt;""),Assumptions!$B$10:$B$12),0),""))</f>
        <v/>
      </c>
      <c r="R145" s="18">
        <f>IF(K145="","",ROUND(K145*Assumptions!$B$8,0))</f>
        <v/>
      </c>
      <c r="S145" s="18">
        <f>IF(AND(Q145="",R145=""),"",IFERROR(ROUND(MAX(IF(Q145="",0,Q145*(1+P145)),IF(R145="",0,R145)),0),""))</f>
        <v/>
      </c>
      <c r="T145" s="18">
        <f>IF(OR(S145="",L145="",L145&lt;=0),"",IFERROR(ROUNDUP(S145/L145,0),""))</f>
        <v/>
      </c>
      <c r="U145" s="16" t="n"/>
      <c r="V145" s="18">
        <f>IF(OR(U145="",L145="",L145&lt;=0),"",U145*L145)</f>
        <v/>
      </c>
      <c r="W145" s="18">
        <f>IF(OR(V145="",S145=""),"",V145-S145)</f>
        <v/>
      </c>
      <c r="X145" s="18">
        <f>IF(COUNTA(A145:M145,O145,U145,Y145)=0,"",IF(A145&lt;&gt;"Yes","Excluded",IF(OR(F145="",B145="",C145="",E145=""),"Setup Incomplete",IF(AND(COUNT(H145:J145)=0,K145=""),"Insufficient Data",IF(OR(L145="",L145&lt;=0),"Capacity Missing",IF(U145="","Plan Missing",IF(W145&lt;0,"Seat Shortage",IF(AND(S145&lt;M145,U145&gt;0),"Below Minimum",IF(W145&gt;=L145,"Excess Capacity","Aligned")))))))))</f>
        <v/>
      </c>
      <c r="Y145" s="17" t="n"/>
    </row>
    <row r="146">
      <c r="A146" s="16" t="n"/>
      <c r="B146" s="16" t="n"/>
      <c r="C146" s="16" t="n"/>
      <c r="D146" s="16" t="n"/>
      <c r="E146" s="16" t="n"/>
      <c r="F146" s="16" t="n"/>
      <c r="G146" s="17" t="n"/>
      <c r="H146" s="16" t="n"/>
      <c r="I146" s="16" t="n"/>
      <c r="J146" s="16" t="n"/>
      <c r="K146" s="16" t="n"/>
      <c r="L146" s="16" t="n"/>
      <c r="M146" s="16" t="n"/>
      <c r="N146" s="18">
        <f>IF(E146="","",IFERROR(INDEX(tblDepartmentAssumptions[Default Growth Rate],MATCH(E146,tblDepartmentAssumptions[Department],0)),Assumptions!$B$6))</f>
        <v/>
      </c>
      <c r="O146" s="16" t="n"/>
      <c r="P146" s="18">
        <f>IF(E146="","",IF(O146&lt;&gt;"",O146,N146))</f>
        <v/>
      </c>
      <c r="Q146" s="18">
        <f>IF(COUNT(H146:J146)=0,"",IFERROR(ROUND(SUMPRODUCT(H146:J146,Assumptions!$B$10:$B$12)/SUMPRODUCT(--(H146:J146&lt;&gt;""),Assumptions!$B$10:$B$12),0),""))</f>
        <v/>
      </c>
      <c r="R146" s="18">
        <f>IF(K146="","",ROUND(K146*Assumptions!$B$8,0))</f>
        <v/>
      </c>
      <c r="S146" s="18">
        <f>IF(AND(Q146="",R146=""),"",IFERROR(ROUND(MAX(IF(Q146="",0,Q146*(1+P146)),IF(R146="",0,R146)),0),""))</f>
        <v/>
      </c>
      <c r="T146" s="18">
        <f>IF(OR(S146="",L146="",L146&lt;=0),"",IFERROR(ROUNDUP(S146/L146,0),""))</f>
        <v/>
      </c>
      <c r="U146" s="16" t="n"/>
      <c r="V146" s="18">
        <f>IF(OR(U146="",L146="",L146&lt;=0),"",U146*L146)</f>
        <v/>
      </c>
      <c r="W146" s="18">
        <f>IF(OR(V146="",S146=""),"",V146-S146)</f>
        <v/>
      </c>
      <c r="X146" s="18">
        <f>IF(COUNTA(A146:M146,O146,U146,Y146)=0,"",IF(A146&lt;&gt;"Yes","Excluded",IF(OR(F146="",B146="",C146="",E146=""),"Setup Incomplete",IF(AND(COUNT(H146:J146)=0,K146=""),"Insufficient Data",IF(OR(L146="",L146&lt;=0),"Capacity Missing",IF(U146="","Plan Missing",IF(W146&lt;0,"Seat Shortage",IF(AND(S146&lt;M146,U146&gt;0),"Below Minimum",IF(W146&gt;=L146,"Excess Capacity","Aligned")))))))))</f>
        <v/>
      </c>
      <c r="Y146" s="17" t="n"/>
    </row>
    <row r="147">
      <c r="A147" s="16" t="n"/>
      <c r="B147" s="16" t="n"/>
      <c r="C147" s="16" t="n"/>
      <c r="D147" s="16" t="n"/>
      <c r="E147" s="16" t="n"/>
      <c r="F147" s="16" t="n"/>
      <c r="G147" s="17" t="n"/>
      <c r="H147" s="16" t="n"/>
      <c r="I147" s="16" t="n"/>
      <c r="J147" s="16" t="n"/>
      <c r="K147" s="16" t="n"/>
      <c r="L147" s="16" t="n"/>
      <c r="M147" s="16" t="n"/>
      <c r="N147" s="18">
        <f>IF(E147="","",IFERROR(INDEX(tblDepartmentAssumptions[Default Growth Rate],MATCH(E147,tblDepartmentAssumptions[Department],0)),Assumptions!$B$6))</f>
        <v/>
      </c>
      <c r="O147" s="16" t="n"/>
      <c r="P147" s="18">
        <f>IF(E147="","",IF(O147&lt;&gt;"",O147,N147))</f>
        <v/>
      </c>
      <c r="Q147" s="18">
        <f>IF(COUNT(H147:J147)=0,"",IFERROR(ROUND(SUMPRODUCT(H147:J147,Assumptions!$B$10:$B$12)/SUMPRODUCT(--(H147:J147&lt;&gt;""),Assumptions!$B$10:$B$12),0),""))</f>
        <v/>
      </c>
      <c r="R147" s="18">
        <f>IF(K147="","",ROUND(K147*Assumptions!$B$8,0))</f>
        <v/>
      </c>
      <c r="S147" s="18">
        <f>IF(AND(Q147="",R147=""),"",IFERROR(ROUND(MAX(IF(Q147="",0,Q147*(1+P147)),IF(R147="",0,R147)),0),""))</f>
        <v/>
      </c>
      <c r="T147" s="18">
        <f>IF(OR(S147="",L147="",L147&lt;=0),"",IFERROR(ROUNDUP(S147/L147,0),""))</f>
        <v/>
      </c>
      <c r="U147" s="16" t="n"/>
      <c r="V147" s="18">
        <f>IF(OR(U147="",L147="",L147&lt;=0),"",U147*L147)</f>
        <v/>
      </c>
      <c r="W147" s="18">
        <f>IF(OR(V147="",S147=""),"",V147-S147)</f>
        <v/>
      </c>
      <c r="X147" s="18">
        <f>IF(COUNTA(A147:M147,O147,U147,Y147)=0,"",IF(A147&lt;&gt;"Yes","Excluded",IF(OR(F147="",B147="",C147="",E147=""),"Setup Incomplete",IF(AND(COUNT(H147:J147)=0,K147=""),"Insufficient Data",IF(OR(L147="",L147&lt;=0),"Capacity Missing",IF(U147="","Plan Missing",IF(W147&lt;0,"Seat Shortage",IF(AND(S147&lt;M147,U147&gt;0),"Below Minimum",IF(W147&gt;=L147,"Excess Capacity","Aligned")))))))))</f>
        <v/>
      </c>
      <c r="Y147" s="17" t="n"/>
    </row>
    <row r="148">
      <c r="A148" s="16" t="n"/>
      <c r="B148" s="16" t="n"/>
      <c r="C148" s="16" t="n"/>
      <c r="D148" s="16" t="n"/>
      <c r="E148" s="16" t="n"/>
      <c r="F148" s="16" t="n"/>
      <c r="G148" s="17" t="n"/>
      <c r="H148" s="16" t="n"/>
      <c r="I148" s="16" t="n"/>
      <c r="J148" s="16" t="n"/>
      <c r="K148" s="16" t="n"/>
      <c r="L148" s="16" t="n"/>
      <c r="M148" s="16" t="n"/>
      <c r="N148" s="18">
        <f>IF(E148="","",IFERROR(INDEX(tblDepartmentAssumptions[Default Growth Rate],MATCH(E148,tblDepartmentAssumptions[Department],0)),Assumptions!$B$6))</f>
        <v/>
      </c>
      <c r="O148" s="16" t="n"/>
      <c r="P148" s="18">
        <f>IF(E148="","",IF(O148&lt;&gt;"",O148,N148))</f>
        <v/>
      </c>
      <c r="Q148" s="18">
        <f>IF(COUNT(H148:J148)=0,"",IFERROR(ROUND(SUMPRODUCT(H148:J148,Assumptions!$B$10:$B$12)/SUMPRODUCT(--(H148:J148&lt;&gt;""),Assumptions!$B$10:$B$12),0),""))</f>
        <v/>
      </c>
      <c r="R148" s="18">
        <f>IF(K148="","",ROUND(K148*Assumptions!$B$8,0))</f>
        <v/>
      </c>
      <c r="S148" s="18">
        <f>IF(AND(Q148="",R148=""),"",IFERROR(ROUND(MAX(IF(Q148="",0,Q148*(1+P148)),IF(R148="",0,R148)),0),""))</f>
        <v/>
      </c>
      <c r="T148" s="18">
        <f>IF(OR(S148="",L148="",L148&lt;=0),"",IFERROR(ROUNDUP(S148/L148,0),""))</f>
        <v/>
      </c>
      <c r="U148" s="16" t="n"/>
      <c r="V148" s="18">
        <f>IF(OR(U148="",L148="",L148&lt;=0),"",U148*L148)</f>
        <v/>
      </c>
      <c r="W148" s="18">
        <f>IF(OR(V148="",S148=""),"",V148-S148)</f>
        <v/>
      </c>
      <c r="X148" s="18">
        <f>IF(COUNTA(A148:M148,O148,U148,Y148)=0,"",IF(A148&lt;&gt;"Yes","Excluded",IF(OR(F148="",B148="",C148="",E148=""),"Setup Incomplete",IF(AND(COUNT(H148:J148)=0,K148=""),"Insufficient Data",IF(OR(L148="",L148&lt;=0),"Capacity Missing",IF(U148="","Plan Missing",IF(W148&lt;0,"Seat Shortage",IF(AND(S148&lt;M148,U148&gt;0),"Below Minimum",IF(W148&gt;=L148,"Excess Capacity","Aligned")))))))))</f>
        <v/>
      </c>
      <c r="Y148" s="17" t="n"/>
    </row>
    <row r="149">
      <c r="A149" s="16" t="n"/>
      <c r="B149" s="16" t="n"/>
      <c r="C149" s="16" t="n"/>
      <c r="D149" s="16" t="n"/>
      <c r="E149" s="16" t="n"/>
      <c r="F149" s="16" t="n"/>
      <c r="G149" s="17" t="n"/>
      <c r="H149" s="16" t="n"/>
      <c r="I149" s="16" t="n"/>
      <c r="J149" s="16" t="n"/>
      <c r="K149" s="16" t="n"/>
      <c r="L149" s="16" t="n"/>
      <c r="M149" s="16" t="n"/>
      <c r="N149" s="18">
        <f>IF(E149="","",IFERROR(INDEX(tblDepartmentAssumptions[Default Growth Rate],MATCH(E149,tblDepartmentAssumptions[Department],0)),Assumptions!$B$6))</f>
        <v/>
      </c>
      <c r="O149" s="16" t="n"/>
      <c r="P149" s="18">
        <f>IF(E149="","",IF(O149&lt;&gt;"",O149,N149))</f>
        <v/>
      </c>
      <c r="Q149" s="18">
        <f>IF(COUNT(H149:J149)=0,"",IFERROR(ROUND(SUMPRODUCT(H149:J149,Assumptions!$B$10:$B$12)/SUMPRODUCT(--(H149:J149&lt;&gt;""),Assumptions!$B$10:$B$12),0),""))</f>
        <v/>
      </c>
      <c r="R149" s="18">
        <f>IF(K149="","",ROUND(K149*Assumptions!$B$8,0))</f>
        <v/>
      </c>
      <c r="S149" s="18">
        <f>IF(AND(Q149="",R149=""),"",IFERROR(ROUND(MAX(IF(Q149="",0,Q149*(1+P149)),IF(R149="",0,R149)),0),""))</f>
        <v/>
      </c>
      <c r="T149" s="18">
        <f>IF(OR(S149="",L149="",L149&lt;=0),"",IFERROR(ROUNDUP(S149/L149,0),""))</f>
        <v/>
      </c>
      <c r="U149" s="16" t="n"/>
      <c r="V149" s="18">
        <f>IF(OR(U149="",L149="",L149&lt;=0),"",U149*L149)</f>
        <v/>
      </c>
      <c r="W149" s="18">
        <f>IF(OR(V149="",S149=""),"",V149-S149)</f>
        <v/>
      </c>
      <c r="X149" s="18">
        <f>IF(COUNTA(A149:M149,O149,U149,Y149)=0,"",IF(A149&lt;&gt;"Yes","Excluded",IF(OR(F149="",B149="",C149="",E149=""),"Setup Incomplete",IF(AND(COUNT(H149:J149)=0,K149=""),"Insufficient Data",IF(OR(L149="",L149&lt;=0),"Capacity Missing",IF(U149="","Plan Missing",IF(W149&lt;0,"Seat Shortage",IF(AND(S149&lt;M149,U149&gt;0),"Below Minimum",IF(W149&gt;=L149,"Excess Capacity","Aligned")))))))))</f>
        <v/>
      </c>
      <c r="Y149" s="17" t="n"/>
    </row>
    <row r="150">
      <c r="A150" s="16" t="n"/>
      <c r="B150" s="16" t="n"/>
      <c r="C150" s="16" t="n"/>
      <c r="D150" s="16" t="n"/>
      <c r="E150" s="16" t="n"/>
      <c r="F150" s="16" t="n"/>
      <c r="G150" s="17" t="n"/>
      <c r="H150" s="16" t="n"/>
      <c r="I150" s="16" t="n"/>
      <c r="J150" s="16" t="n"/>
      <c r="K150" s="16" t="n"/>
      <c r="L150" s="16" t="n"/>
      <c r="M150" s="16" t="n"/>
      <c r="N150" s="18">
        <f>IF(E150="","",IFERROR(INDEX(tblDepartmentAssumptions[Default Growth Rate],MATCH(E150,tblDepartmentAssumptions[Department],0)),Assumptions!$B$6))</f>
        <v/>
      </c>
      <c r="O150" s="16" t="n"/>
      <c r="P150" s="18">
        <f>IF(E150="","",IF(O150&lt;&gt;"",O150,N150))</f>
        <v/>
      </c>
      <c r="Q150" s="18">
        <f>IF(COUNT(H150:J150)=0,"",IFERROR(ROUND(SUMPRODUCT(H150:J150,Assumptions!$B$10:$B$12)/SUMPRODUCT(--(H150:J150&lt;&gt;""),Assumptions!$B$10:$B$12),0),""))</f>
        <v/>
      </c>
      <c r="R150" s="18">
        <f>IF(K150="","",ROUND(K150*Assumptions!$B$8,0))</f>
        <v/>
      </c>
      <c r="S150" s="18">
        <f>IF(AND(Q150="",R150=""),"",IFERROR(ROUND(MAX(IF(Q150="",0,Q150*(1+P150)),IF(R150="",0,R150)),0),""))</f>
        <v/>
      </c>
      <c r="T150" s="18">
        <f>IF(OR(S150="",L150="",L150&lt;=0),"",IFERROR(ROUNDUP(S150/L150,0),""))</f>
        <v/>
      </c>
      <c r="U150" s="16" t="n"/>
      <c r="V150" s="18">
        <f>IF(OR(U150="",L150="",L150&lt;=0),"",U150*L150)</f>
        <v/>
      </c>
      <c r="W150" s="18">
        <f>IF(OR(V150="",S150=""),"",V150-S150)</f>
        <v/>
      </c>
      <c r="X150" s="18">
        <f>IF(COUNTA(A150:M150,O150,U150,Y150)=0,"",IF(A150&lt;&gt;"Yes","Excluded",IF(OR(F150="",B150="",C150="",E150=""),"Setup Incomplete",IF(AND(COUNT(H150:J150)=0,K150=""),"Insufficient Data",IF(OR(L150="",L150&lt;=0),"Capacity Missing",IF(U150="","Plan Missing",IF(W150&lt;0,"Seat Shortage",IF(AND(S150&lt;M150,U150&gt;0),"Below Minimum",IF(W150&gt;=L150,"Excess Capacity","Aligned")))))))))</f>
        <v/>
      </c>
      <c r="Y150" s="17" t="n"/>
    </row>
    <row r="151">
      <c r="A151" s="16" t="n"/>
      <c r="B151" s="16" t="n"/>
      <c r="C151" s="16" t="n"/>
      <c r="D151" s="16" t="n"/>
      <c r="E151" s="16" t="n"/>
      <c r="F151" s="16" t="n"/>
      <c r="G151" s="17" t="n"/>
      <c r="H151" s="16" t="n"/>
      <c r="I151" s="16" t="n"/>
      <c r="J151" s="16" t="n"/>
      <c r="K151" s="16" t="n"/>
      <c r="L151" s="16" t="n"/>
      <c r="M151" s="16" t="n"/>
      <c r="N151" s="18">
        <f>IF(E151="","",IFERROR(INDEX(tblDepartmentAssumptions[Default Growth Rate],MATCH(E151,tblDepartmentAssumptions[Department],0)),Assumptions!$B$6))</f>
        <v/>
      </c>
      <c r="O151" s="16" t="n"/>
      <c r="P151" s="18">
        <f>IF(E151="","",IF(O151&lt;&gt;"",O151,N151))</f>
        <v/>
      </c>
      <c r="Q151" s="18">
        <f>IF(COUNT(H151:J151)=0,"",IFERROR(ROUND(SUMPRODUCT(H151:J151,Assumptions!$B$10:$B$12)/SUMPRODUCT(--(H151:J151&lt;&gt;""),Assumptions!$B$10:$B$12),0),""))</f>
        <v/>
      </c>
      <c r="R151" s="18">
        <f>IF(K151="","",ROUND(K151*Assumptions!$B$8,0))</f>
        <v/>
      </c>
      <c r="S151" s="18">
        <f>IF(AND(Q151="",R151=""),"",IFERROR(ROUND(MAX(IF(Q151="",0,Q151*(1+P151)),IF(R151="",0,R151)),0),""))</f>
        <v/>
      </c>
      <c r="T151" s="18">
        <f>IF(OR(S151="",L151="",L151&lt;=0),"",IFERROR(ROUNDUP(S151/L151,0),""))</f>
        <v/>
      </c>
      <c r="U151" s="16" t="n"/>
      <c r="V151" s="18">
        <f>IF(OR(U151="",L151="",L151&lt;=0),"",U151*L151)</f>
        <v/>
      </c>
      <c r="W151" s="18">
        <f>IF(OR(V151="",S151=""),"",V151-S151)</f>
        <v/>
      </c>
      <c r="X151" s="18">
        <f>IF(COUNTA(A151:M151,O151,U151,Y151)=0,"",IF(A151&lt;&gt;"Yes","Excluded",IF(OR(F151="",B151="",C151="",E151=""),"Setup Incomplete",IF(AND(COUNT(H151:J151)=0,K151=""),"Insufficient Data",IF(OR(L151="",L151&lt;=0),"Capacity Missing",IF(U151="","Plan Missing",IF(W151&lt;0,"Seat Shortage",IF(AND(S151&lt;M151,U151&gt;0),"Below Minimum",IF(W151&gt;=L151,"Excess Capacity","Aligned")))))))))</f>
        <v/>
      </c>
      <c r="Y151" s="17" t="n"/>
    </row>
    <row r="152">
      <c r="A152" s="16" t="n"/>
      <c r="B152" s="16" t="n"/>
      <c r="C152" s="16" t="n"/>
      <c r="D152" s="16" t="n"/>
      <c r="E152" s="16" t="n"/>
      <c r="F152" s="16" t="n"/>
      <c r="G152" s="17" t="n"/>
      <c r="H152" s="16" t="n"/>
      <c r="I152" s="16" t="n"/>
      <c r="J152" s="16" t="n"/>
      <c r="K152" s="16" t="n"/>
      <c r="L152" s="16" t="n"/>
      <c r="M152" s="16" t="n"/>
      <c r="N152" s="18">
        <f>IF(E152="","",IFERROR(INDEX(tblDepartmentAssumptions[Default Growth Rate],MATCH(E152,tblDepartmentAssumptions[Department],0)),Assumptions!$B$6))</f>
        <v/>
      </c>
      <c r="O152" s="16" t="n"/>
      <c r="P152" s="18">
        <f>IF(E152="","",IF(O152&lt;&gt;"",O152,N152))</f>
        <v/>
      </c>
      <c r="Q152" s="18">
        <f>IF(COUNT(H152:J152)=0,"",IFERROR(ROUND(SUMPRODUCT(H152:J152,Assumptions!$B$10:$B$12)/SUMPRODUCT(--(H152:J152&lt;&gt;""),Assumptions!$B$10:$B$12),0),""))</f>
        <v/>
      </c>
      <c r="R152" s="18">
        <f>IF(K152="","",ROUND(K152*Assumptions!$B$8,0))</f>
        <v/>
      </c>
      <c r="S152" s="18">
        <f>IF(AND(Q152="",R152=""),"",IFERROR(ROUND(MAX(IF(Q152="",0,Q152*(1+P152)),IF(R152="",0,R152)),0),""))</f>
        <v/>
      </c>
      <c r="T152" s="18">
        <f>IF(OR(S152="",L152="",L152&lt;=0),"",IFERROR(ROUNDUP(S152/L152,0),""))</f>
        <v/>
      </c>
      <c r="U152" s="16" t="n"/>
      <c r="V152" s="18">
        <f>IF(OR(U152="",L152="",L152&lt;=0),"",U152*L152)</f>
        <v/>
      </c>
      <c r="W152" s="18">
        <f>IF(OR(V152="",S152=""),"",V152-S152)</f>
        <v/>
      </c>
      <c r="X152" s="18">
        <f>IF(COUNTA(A152:M152,O152,U152,Y152)=0,"",IF(A152&lt;&gt;"Yes","Excluded",IF(OR(F152="",B152="",C152="",E152=""),"Setup Incomplete",IF(AND(COUNT(H152:J152)=0,K152=""),"Insufficient Data",IF(OR(L152="",L152&lt;=0),"Capacity Missing",IF(U152="","Plan Missing",IF(W152&lt;0,"Seat Shortage",IF(AND(S152&lt;M152,U152&gt;0),"Below Minimum",IF(W152&gt;=L152,"Excess Capacity","Aligned")))))))))</f>
        <v/>
      </c>
      <c r="Y152" s="17" t="n"/>
    </row>
    <row r="153">
      <c r="A153" s="16" t="n"/>
      <c r="B153" s="16" t="n"/>
      <c r="C153" s="16" t="n"/>
      <c r="D153" s="16" t="n"/>
      <c r="E153" s="16" t="n"/>
      <c r="F153" s="16" t="n"/>
      <c r="G153" s="17" t="n"/>
      <c r="H153" s="16" t="n"/>
      <c r="I153" s="16" t="n"/>
      <c r="J153" s="16" t="n"/>
      <c r="K153" s="16" t="n"/>
      <c r="L153" s="16" t="n"/>
      <c r="M153" s="16" t="n"/>
      <c r="N153" s="18">
        <f>IF(E153="","",IFERROR(INDEX(tblDepartmentAssumptions[Default Growth Rate],MATCH(E153,tblDepartmentAssumptions[Department],0)),Assumptions!$B$6))</f>
        <v/>
      </c>
      <c r="O153" s="16" t="n"/>
      <c r="P153" s="18">
        <f>IF(E153="","",IF(O153&lt;&gt;"",O153,N153))</f>
        <v/>
      </c>
      <c r="Q153" s="18">
        <f>IF(COUNT(H153:J153)=0,"",IFERROR(ROUND(SUMPRODUCT(H153:J153,Assumptions!$B$10:$B$12)/SUMPRODUCT(--(H153:J153&lt;&gt;""),Assumptions!$B$10:$B$12),0),""))</f>
        <v/>
      </c>
      <c r="R153" s="18">
        <f>IF(K153="","",ROUND(K153*Assumptions!$B$8,0))</f>
        <v/>
      </c>
      <c r="S153" s="18">
        <f>IF(AND(Q153="",R153=""),"",IFERROR(ROUND(MAX(IF(Q153="",0,Q153*(1+P153)),IF(R153="",0,R153)),0),""))</f>
        <v/>
      </c>
      <c r="T153" s="18">
        <f>IF(OR(S153="",L153="",L153&lt;=0),"",IFERROR(ROUNDUP(S153/L153,0),""))</f>
        <v/>
      </c>
      <c r="U153" s="16" t="n"/>
      <c r="V153" s="18">
        <f>IF(OR(U153="",L153="",L153&lt;=0),"",U153*L153)</f>
        <v/>
      </c>
      <c r="W153" s="18">
        <f>IF(OR(V153="",S153=""),"",V153-S153)</f>
        <v/>
      </c>
      <c r="X153" s="18">
        <f>IF(COUNTA(A153:M153,O153,U153,Y153)=0,"",IF(A153&lt;&gt;"Yes","Excluded",IF(OR(F153="",B153="",C153="",E153=""),"Setup Incomplete",IF(AND(COUNT(H153:J153)=0,K153=""),"Insufficient Data",IF(OR(L153="",L153&lt;=0),"Capacity Missing",IF(U153="","Plan Missing",IF(W153&lt;0,"Seat Shortage",IF(AND(S153&lt;M153,U153&gt;0),"Below Minimum",IF(W153&gt;=L153,"Excess Capacity","Aligned")))))))))</f>
        <v/>
      </c>
      <c r="Y153" s="17" t="n"/>
    </row>
    <row r="154">
      <c r="A154" s="16" t="n"/>
      <c r="B154" s="16" t="n"/>
      <c r="C154" s="16" t="n"/>
      <c r="D154" s="16" t="n"/>
      <c r="E154" s="16" t="n"/>
      <c r="F154" s="16" t="n"/>
      <c r="G154" s="17" t="n"/>
      <c r="H154" s="16" t="n"/>
      <c r="I154" s="16" t="n"/>
      <c r="J154" s="16" t="n"/>
      <c r="K154" s="16" t="n"/>
      <c r="L154" s="16" t="n"/>
      <c r="M154" s="16" t="n"/>
      <c r="N154" s="18">
        <f>IF(E154="","",IFERROR(INDEX(tblDepartmentAssumptions[Default Growth Rate],MATCH(E154,tblDepartmentAssumptions[Department],0)),Assumptions!$B$6))</f>
        <v/>
      </c>
      <c r="O154" s="16" t="n"/>
      <c r="P154" s="18">
        <f>IF(E154="","",IF(O154&lt;&gt;"",O154,N154))</f>
        <v/>
      </c>
      <c r="Q154" s="18">
        <f>IF(COUNT(H154:J154)=0,"",IFERROR(ROUND(SUMPRODUCT(H154:J154,Assumptions!$B$10:$B$12)/SUMPRODUCT(--(H154:J154&lt;&gt;""),Assumptions!$B$10:$B$12),0),""))</f>
        <v/>
      </c>
      <c r="R154" s="18">
        <f>IF(K154="","",ROUND(K154*Assumptions!$B$8,0))</f>
        <v/>
      </c>
      <c r="S154" s="18">
        <f>IF(AND(Q154="",R154=""),"",IFERROR(ROUND(MAX(IF(Q154="",0,Q154*(1+P154)),IF(R154="",0,R154)),0),""))</f>
        <v/>
      </c>
      <c r="T154" s="18">
        <f>IF(OR(S154="",L154="",L154&lt;=0),"",IFERROR(ROUNDUP(S154/L154,0),""))</f>
        <v/>
      </c>
      <c r="U154" s="16" t="n"/>
      <c r="V154" s="18">
        <f>IF(OR(U154="",L154="",L154&lt;=0),"",U154*L154)</f>
        <v/>
      </c>
      <c r="W154" s="18">
        <f>IF(OR(V154="",S154=""),"",V154-S154)</f>
        <v/>
      </c>
      <c r="X154" s="18">
        <f>IF(COUNTA(A154:M154,O154,U154,Y154)=0,"",IF(A154&lt;&gt;"Yes","Excluded",IF(OR(F154="",B154="",C154="",E154=""),"Setup Incomplete",IF(AND(COUNT(H154:J154)=0,K154=""),"Insufficient Data",IF(OR(L154="",L154&lt;=0),"Capacity Missing",IF(U154="","Plan Missing",IF(W154&lt;0,"Seat Shortage",IF(AND(S154&lt;M154,U154&gt;0),"Below Minimum",IF(W154&gt;=L154,"Excess Capacity","Aligned")))))))))</f>
        <v/>
      </c>
      <c r="Y154" s="17" t="n"/>
    </row>
    <row r="155">
      <c r="A155" s="16" t="n"/>
      <c r="B155" s="16" t="n"/>
      <c r="C155" s="16" t="n"/>
      <c r="D155" s="16" t="n"/>
      <c r="E155" s="16" t="n"/>
      <c r="F155" s="16" t="n"/>
      <c r="G155" s="17" t="n"/>
      <c r="H155" s="16" t="n"/>
      <c r="I155" s="16" t="n"/>
      <c r="J155" s="16" t="n"/>
      <c r="K155" s="16" t="n"/>
      <c r="L155" s="16" t="n"/>
      <c r="M155" s="16" t="n"/>
      <c r="N155" s="18">
        <f>IF(E155="","",IFERROR(INDEX(tblDepartmentAssumptions[Default Growth Rate],MATCH(E155,tblDepartmentAssumptions[Department],0)),Assumptions!$B$6))</f>
        <v/>
      </c>
      <c r="O155" s="16" t="n"/>
      <c r="P155" s="18">
        <f>IF(E155="","",IF(O155&lt;&gt;"",O155,N155))</f>
        <v/>
      </c>
      <c r="Q155" s="18">
        <f>IF(COUNT(H155:J155)=0,"",IFERROR(ROUND(SUMPRODUCT(H155:J155,Assumptions!$B$10:$B$12)/SUMPRODUCT(--(H155:J155&lt;&gt;""),Assumptions!$B$10:$B$12),0),""))</f>
        <v/>
      </c>
      <c r="R155" s="18">
        <f>IF(K155="","",ROUND(K155*Assumptions!$B$8,0))</f>
        <v/>
      </c>
      <c r="S155" s="18">
        <f>IF(AND(Q155="",R155=""),"",IFERROR(ROUND(MAX(IF(Q155="",0,Q155*(1+P155)),IF(R155="",0,R155)),0),""))</f>
        <v/>
      </c>
      <c r="T155" s="18">
        <f>IF(OR(S155="",L155="",L155&lt;=0),"",IFERROR(ROUNDUP(S155/L155,0),""))</f>
        <v/>
      </c>
      <c r="U155" s="16" t="n"/>
      <c r="V155" s="18">
        <f>IF(OR(U155="",L155="",L155&lt;=0),"",U155*L155)</f>
        <v/>
      </c>
      <c r="W155" s="18">
        <f>IF(OR(V155="",S155=""),"",V155-S155)</f>
        <v/>
      </c>
      <c r="X155" s="18">
        <f>IF(COUNTA(A155:M155,O155,U155,Y155)=0,"",IF(A155&lt;&gt;"Yes","Excluded",IF(OR(F155="",B155="",C155="",E155=""),"Setup Incomplete",IF(AND(COUNT(H155:J155)=0,K155=""),"Insufficient Data",IF(OR(L155="",L155&lt;=0),"Capacity Missing",IF(U155="","Plan Missing",IF(W155&lt;0,"Seat Shortage",IF(AND(S155&lt;M155,U155&gt;0),"Below Minimum",IF(W155&gt;=L155,"Excess Capacity","Aligned")))))))))</f>
        <v/>
      </c>
      <c r="Y155" s="17" t="n"/>
    </row>
    <row r="156">
      <c r="A156" s="16" t="n"/>
      <c r="B156" s="16" t="n"/>
      <c r="C156" s="16" t="n"/>
      <c r="D156" s="16" t="n"/>
      <c r="E156" s="16" t="n"/>
      <c r="F156" s="16" t="n"/>
      <c r="G156" s="17" t="n"/>
      <c r="H156" s="16" t="n"/>
      <c r="I156" s="16" t="n"/>
      <c r="J156" s="16" t="n"/>
      <c r="K156" s="16" t="n"/>
      <c r="L156" s="16" t="n"/>
      <c r="M156" s="16" t="n"/>
      <c r="N156" s="18">
        <f>IF(E156="","",IFERROR(INDEX(tblDepartmentAssumptions[Default Growth Rate],MATCH(E156,tblDepartmentAssumptions[Department],0)),Assumptions!$B$6))</f>
        <v/>
      </c>
      <c r="O156" s="16" t="n"/>
      <c r="P156" s="18">
        <f>IF(E156="","",IF(O156&lt;&gt;"",O156,N156))</f>
        <v/>
      </c>
      <c r="Q156" s="18">
        <f>IF(COUNT(H156:J156)=0,"",IFERROR(ROUND(SUMPRODUCT(H156:J156,Assumptions!$B$10:$B$12)/SUMPRODUCT(--(H156:J156&lt;&gt;""),Assumptions!$B$10:$B$12),0),""))</f>
        <v/>
      </c>
      <c r="R156" s="18">
        <f>IF(K156="","",ROUND(K156*Assumptions!$B$8,0))</f>
        <v/>
      </c>
      <c r="S156" s="18">
        <f>IF(AND(Q156="",R156=""),"",IFERROR(ROUND(MAX(IF(Q156="",0,Q156*(1+P156)),IF(R156="",0,R156)),0),""))</f>
        <v/>
      </c>
      <c r="T156" s="18">
        <f>IF(OR(S156="",L156="",L156&lt;=0),"",IFERROR(ROUNDUP(S156/L156,0),""))</f>
        <v/>
      </c>
      <c r="U156" s="16" t="n"/>
      <c r="V156" s="18">
        <f>IF(OR(U156="",L156="",L156&lt;=0),"",U156*L156)</f>
        <v/>
      </c>
      <c r="W156" s="18">
        <f>IF(OR(V156="",S156=""),"",V156-S156)</f>
        <v/>
      </c>
      <c r="X156" s="18">
        <f>IF(COUNTA(A156:M156,O156,U156,Y156)=0,"",IF(A156&lt;&gt;"Yes","Excluded",IF(OR(F156="",B156="",C156="",E156=""),"Setup Incomplete",IF(AND(COUNT(H156:J156)=0,K156=""),"Insufficient Data",IF(OR(L156="",L156&lt;=0),"Capacity Missing",IF(U156="","Plan Missing",IF(W156&lt;0,"Seat Shortage",IF(AND(S156&lt;M156,U156&gt;0),"Below Minimum",IF(W156&gt;=L156,"Excess Capacity","Aligned")))))))))</f>
        <v/>
      </c>
      <c r="Y156" s="17" t="n"/>
    </row>
    <row r="157">
      <c r="A157" s="16" t="n"/>
      <c r="B157" s="16" t="n"/>
      <c r="C157" s="16" t="n"/>
      <c r="D157" s="16" t="n"/>
      <c r="E157" s="16" t="n"/>
      <c r="F157" s="16" t="n"/>
      <c r="G157" s="17" t="n"/>
      <c r="H157" s="16" t="n"/>
      <c r="I157" s="16" t="n"/>
      <c r="J157" s="16" t="n"/>
      <c r="K157" s="16" t="n"/>
      <c r="L157" s="16" t="n"/>
      <c r="M157" s="16" t="n"/>
      <c r="N157" s="18">
        <f>IF(E157="","",IFERROR(INDEX(tblDepartmentAssumptions[Default Growth Rate],MATCH(E157,tblDepartmentAssumptions[Department],0)),Assumptions!$B$6))</f>
        <v/>
      </c>
      <c r="O157" s="16" t="n"/>
      <c r="P157" s="18">
        <f>IF(E157="","",IF(O157&lt;&gt;"",O157,N157))</f>
        <v/>
      </c>
      <c r="Q157" s="18">
        <f>IF(COUNT(H157:J157)=0,"",IFERROR(ROUND(SUMPRODUCT(H157:J157,Assumptions!$B$10:$B$12)/SUMPRODUCT(--(H157:J157&lt;&gt;""),Assumptions!$B$10:$B$12),0),""))</f>
        <v/>
      </c>
      <c r="R157" s="18">
        <f>IF(K157="","",ROUND(K157*Assumptions!$B$8,0))</f>
        <v/>
      </c>
      <c r="S157" s="18">
        <f>IF(AND(Q157="",R157=""),"",IFERROR(ROUND(MAX(IF(Q157="",0,Q157*(1+P157)),IF(R157="",0,R157)),0),""))</f>
        <v/>
      </c>
      <c r="T157" s="18">
        <f>IF(OR(S157="",L157="",L157&lt;=0),"",IFERROR(ROUNDUP(S157/L157,0),""))</f>
        <v/>
      </c>
      <c r="U157" s="16" t="n"/>
      <c r="V157" s="18">
        <f>IF(OR(U157="",L157="",L157&lt;=0),"",U157*L157)</f>
        <v/>
      </c>
      <c r="W157" s="18">
        <f>IF(OR(V157="",S157=""),"",V157-S157)</f>
        <v/>
      </c>
      <c r="X157" s="18">
        <f>IF(COUNTA(A157:M157,O157,U157,Y157)=0,"",IF(A157&lt;&gt;"Yes","Excluded",IF(OR(F157="",B157="",C157="",E157=""),"Setup Incomplete",IF(AND(COUNT(H157:J157)=0,K157=""),"Insufficient Data",IF(OR(L157="",L157&lt;=0),"Capacity Missing",IF(U157="","Plan Missing",IF(W157&lt;0,"Seat Shortage",IF(AND(S157&lt;M157,U157&gt;0),"Below Minimum",IF(W157&gt;=L157,"Excess Capacity","Aligned")))))))))</f>
        <v/>
      </c>
      <c r="Y157" s="17" t="n"/>
    </row>
    <row r="158">
      <c r="A158" s="16" t="n"/>
      <c r="B158" s="16" t="n"/>
      <c r="C158" s="16" t="n"/>
      <c r="D158" s="16" t="n"/>
      <c r="E158" s="16" t="n"/>
      <c r="F158" s="16" t="n"/>
      <c r="G158" s="17" t="n"/>
      <c r="H158" s="16" t="n"/>
      <c r="I158" s="16" t="n"/>
      <c r="J158" s="16" t="n"/>
      <c r="K158" s="16" t="n"/>
      <c r="L158" s="16" t="n"/>
      <c r="M158" s="16" t="n"/>
      <c r="N158" s="18">
        <f>IF(E158="","",IFERROR(INDEX(tblDepartmentAssumptions[Default Growth Rate],MATCH(E158,tblDepartmentAssumptions[Department],0)),Assumptions!$B$6))</f>
        <v/>
      </c>
      <c r="O158" s="16" t="n"/>
      <c r="P158" s="18">
        <f>IF(E158="","",IF(O158&lt;&gt;"",O158,N158))</f>
        <v/>
      </c>
      <c r="Q158" s="18">
        <f>IF(COUNT(H158:J158)=0,"",IFERROR(ROUND(SUMPRODUCT(H158:J158,Assumptions!$B$10:$B$12)/SUMPRODUCT(--(H158:J158&lt;&gt;""),Assumptions!$B$10:$B$12),0),""))</f>
        <v/>
      </c>
      <c r="R158" s="18">
        <f>IF(K158="","",ROUND(K158*Assumptions!$B$8,0))</f>
        <v/>
      </c>
      <c r="S158" s="18">
        <f>IF(AND(Q158="",R158=""),"",IFERROR(ROUND(MAX(IF(Q158="",0,Q158*(1+P158)),IF(R158="",0,R158)),0),""))</f>
        <v/>
      </c>
      <c r="T158" s="18">
        <f>IF(OR(S158="",L158="",L158&lt;=0),"",IFERROR(ROUNDUP(S158/L158,0),""))</f>
        <v/>
      </c>
      <c r="U158" s="16" t="n"/>
      <c r="V158" s="18">
        <f>IF(OR(U158="",L158="",L158&lt;=0),"",U158*L158)</f>
        <v/>
      </c>
      <c r="W158" s="18">
        <f>IF(OR(V158="",S158=""),"",V158-S158)</f>
        <v/>
      </c>
      <c r="X158" s="18">
        <f>IF(COUNTA(A158:M158,O158,U158,Y158)=0,"",IF(A158&lt;&gt;"Yes","Excluded",IF(OR(F158="",B158="",C158="",E158=""),"Setup Incomplete",IF(AND(COUNT(H158:J158)=0,K158=""),"Insufficient Data",IF(OR(L158="",L158&lt;=0),"Capacity Missing",IF(U158="","Plan Missing",IF(W158&lt;0,"Seat Shortage",IF(AND(S158&lt;M158,U158&gt;0),"Below Minimum",IF(W158&gt;=L158,"Excess Capacity","Aligned")))))))))</f>
        <v/>
      </c>
      <c r="Y158" s="17" t="n"/>
    </row>
    <row r="159">
      <c r="A159" s="16" t="n"/>
      <c r="B159" s="16" t="n"/>
      <c r="C159" s="16" t="n"/>
      <c r="D159" s="16" t="n"/>
      <c r="E159" s="16" t="n"/>
      <c r="F159" s="16" t="n"/>
      <c r="G159" s="17" t="n"/>
      <c r="H159" s="16" t="n"/>
      <c r="I159" s="16" t="n"/>
      <c r="J159" s="16" t="n"/>
      <c r="K159" s="16" t="n"/>
      <c r="L159" s="16" t="n"/>
      <c r="M159" s="16" t="n"/>
      <c r="N159" s="18">
        <f>IF(E159="","",IFERROR(INDEX(tblDepartmentAssumptions[Default Growth Rate],MATCH(E159,tblDepartmentAssumptions[Department],0)),Assumptions!$B$6))</f>
        <v/>
      </c>
      <c r="O159" s="16" t="n"/>
      <c r="P159" s="18">
        <f>IF(E159="","",IF(O159&lt;&gt;"",O159,N159))</f>
        <v/>
      </c>
      <c r="Q159" s="18">
        <f>IF(COUNT(H159:J159)=0,"",IFERROR(ROUND(SUMPRODUCT(H159:J159,Assumptions!$B$10:$B$12)/SUMPRODUCT(--(H159:J159&lt;&gt;""),Assumptions!$B$10:$B$12),0),""))</f>
        <v/>
      </c>
      <c r="R159" s="18">
        <f>IF(K159="","",ROUND(K159*Assumptions!$B$8,0))</f>
        <v/>
      </c>
      <c r="S159" s="18">
        <f>IF(AND(Q159="",R159=""),"",IFERROR(ROUND(MAX(IF(Q159="",0,Q159*(1+P159)),IF(R159="",0,R159)),0),""))</f>
        <v/>
      </c>
      <c r="T159" s="18">
        <f>IF(OR(S159="",L159="",L159&lt;=0),"",IFERROR(ROUNDUP(S159/L159,0),""))</f>
        <v/>
      </c>
      <c r="U159" s="16" t="n"/>
      <c r="V159" s="18">
        <f>IF(OR(U159="",L159="",L159&lt;=0),"",U159*L159)</f>
        <v/>
      </c>
      <c r="W159" s="18">
        <f>IF(OR(V159="",S159=""),"",V159-S159)</f>
        <v/>
      </c>
      <c r="X159" s="18">
        <f>IF(COUNTA(A159:M159,O159,U159,Y159)=0,"",IF(A159&lt;&gt;"Yes","Excluded",IF(OR(F159="",B159="",C159="",E159=""),"Setup Incomplete",IF(AND(COUNT(H159:J159)=0,K159=""),"Insufficient Data",IF(OR(L159="",L159&lt;=0),"Capacity Missing",IF(U159="","Plan Missing",IF(W159&lt;0,"Seat Shortage",IF(AND(S159&lt;M159,U159&gt;0),"Below Minimum",IF(W159&gt;=L159,"Excess Capacity","Aligned")))))))))</f>
        <v/>
      </c>
      <c r="Y159" s="17" t="n"/>
    </row>
    <row r="160">
      <c r="A160" s="16" t="n"/>
      <c r="B160" s="16" t="n"/>
      <c r="C160" s="16" t="n"/>
      <c r="D160" s="16" t="n"/>
      <c r="E160" s="16" t="n"/>
      <c r="F160" s="16" t="n"/>
      <c r="G160" s="17" t="n"/>
      <c r="H160" s="16" t="n"/>
      <c r="I160" s="16" t="n"/>
      <c r="J160" s="16" t="n"/>
      <c r="K160" s="16" t="n"/>
      <c r="L160" s="16" t="n"/>
      <c r="M160" s="16" t="n"/>
      <c r="N160" s="18">
        <f>IF(E160="","",IFERROR(INDEX(tblDepartmentAssumptions[Default Growth Rate],MATCH(E160,tblDepartmentAssumptions[Department],0)),Assumptions!$B$6))</f>
        <v/>
      </c>
      <c r="O160" s="16" t="n"/>
      <c r="P160" s="18">
        <f>IF(E160="","",IF(O160&lt;&gt;"",O160,N160))</f>
        <v/>
      </c>
      <c r="Q160" s="18">
        <f>IF(COUNT(H160:J160)=0,"",IFERROR(ROUND(SUMPRODUCT(H160:J160,Assumptions!$B$10:$B$12)/SUMPRODUCT(--(H160:J160&lt;&gt;""),Assumptions!$B$10:$B$12),0),""))</f>
        <v/>
      </c>
      <c r="R160" s="18">
        <f>IF(K160="","",ROUND(K160*Assumptions!$B$8,0))</f>
        <v/>
      </c>
      <c r="S160" s="18">
        <f>IF(AND(Q160="",R160=""),"",IFERROR(ROUND(MAX(IF(Q160="",0,Q160*(1+P160)),IF(R160="",0,R160)),0),""))</f>
        <v/>
      </c>
      <c r="T160" s="18">
        <f>IF(OR(S160="",L160="",L160&lt;=0),"",IFERROR(ROUNDUP(S160/L160,0),""))</f>
        <v/>
      </c>
      <c r="U160" s="16" t="n"/>
      <c r="V160" s="18">
        <f>IF(OR(U160="",L160="",L160&lt;=0),"",U160*L160)</f>
        <v/>
      </c>
      <c r="W160" s="18">
        <f>IF(OR(V160="",S160=""),"",V160-S160)</f>
        <v/>
      </c>
      <c r="X160" s="18">
        <f>IF(COUNTA(A160:M160,O160,U160,Y160)=0,"",IF(A160&lt;&gt;"Yes","Excluded",IF(OR(F160="",B160="",C160="",E160=""),"Setup Incomplete",IF(AND(COUNT(H160:J160)=0,K160=""),"Insufficient Data",IF(OR(L160="",L160&lt;=0),"Capacity Missing",IF(U160="","Plan Missing",IF(W160&lt;0,"Seat Shortage",IF(AND(S160&lt;M160,U160&gt;0),"Below Minimum",IF(W160&gt;=L160,"Excess Capacity","Aligned")))))))))</f>
        <v/>
      </c>
      <c r="Y160" s="17" t="n"/>
    </row>
    <row r="161">
      <c r="A161" s="16" t="n"/>
      <c r="B161" s="16" t="n"/>
      <c r="C161" s="16" t="n"/>
      <c r="D161" s="16" t="n"/>
      <c r="E161" s="16" t="n"/>
      <c r="F161" s="16" t="n"/>
      <c r="G161" s="17" t="n"/>
      <c r="H161" s="16" t="n"/>
      <c r="I161" s="16" t="n"/>
      <c r="J161" s="16" t="n"/>
      <c r="K161" s="16" t="n"/>
      <c r="L161" s="16" t="n"/>
      <c r="M161" s="16" t="n"/>
      <c r="N161" s="18">
        <f>IF(E161="","",IFERROR(INDEX(tblDepartmentAssumptions[Default Growth Rate],MATCH(E161,tblDepartmentAssumptions[Department],0)),Assumptions!$B$6))</f>
        <v/>
      </c>
      <c r="O161" s="16" t="n"/>
      <c r="P161" s="18">
        <f>IF(E161="","",IF(O161&lt;&gt;"",O161,N161))</f>
        <v/>
      </c>
      <c r="Q161" s="18">
        <f>IF(COUNT(H161:J161)=0,"",IFERROR(ROUND(SUMPRODUCT(H161:J161,Assumptions!$B$10:$B$12)/SUMPRODUCT(--(H161:J161&lt;&gt;""),Assumptions!$B$10:$B$12),0),""))</f>
        <v/>
      </c>
      <c r="R161" s="18">
        <f>IF(K161="","",ROUND(K161*Assumptions!$B$8,0))</f>
        <v/>
      </c>
      <c r="S161" s="18">
        <f>IF(AND(Q161="",R161=""),"",IFERROR(ROUND(MAX(IF(Q161="",0,Q161*(1+P161)),IF(R161="",0,R161)),0),""))</f>
        <v/>
      </c>
      <c r="T161" s="18">
        <f>IF(OR(S161="",L161="",L161&lt;=0),"",IFERROR(ROUNDUP(S161/L161,0),""))</f>
        <v/>
      </c>
      <c r="U161" s="16" t="n"/>
      <c r="V161" s="18">
        <f>IF(OR(U161="",L161="",L161&lt;=0),"",U161*L161)</f>
        <v/>
      </c>
      <c r="W161" s="18">
        <f>IF(OR(V161="",S161=""),"",V161-S161)</f>
        <v/>
      </c>
      <c r="X161" s="18">
        <f>IF(COUNTA(A161:M161,O161,U161,Y161)=0,"",IF(A161&lt;&gt;"Yes","Excluded",IF(OR(F161="",B161="",C161="",E161=""),"Setup Incomplete",IF(AND(COUNT(H161:J161)=0,K161=""),"Insufficient Data",IF(OR(L161="",L161&lt;=0),"Capacity Missing",IF(U161="","Plan Missing",IF(W161&lt;0,"Seat Shortage",IF(AND(S161&lt;M161,U161&gt;0),"Below Minimum",IF(W161&gt;=L161,"Excess Capacity","Aligned")))))))))</f>
        <v/>
      </c>
      <c r="Y161" s="17" t="n"/>
    </row>
    <row r="162">
      <c r="A162" s="16" t="n"/>
      <c r="B162" s="16" t="n"/>
      <c r="C162" s="16" t="n"/>
      <c r="D162" s="16" t="n"/>
      <c r="E162" s="16" t="n"/>
      <c r="F162" s="16" t="n"/>
      <c r="G162" s="17" t="n"/>
      <c r="H162" s="16" t="n"/>
      <c r="I162" s="16" t="n"/>
      <c r="J162" s="16" t="n"/>
      <c r="K162" s="16" t="n"/>
      <c r="L162" s="16" t="n"/>
      <c r="M162" s="16" t="n"/>
      <c r="N162" s="18">
        <f>IF(E162="","",IFERROR(INDEX(tblDepartmentAssumptions[Default Growth Rate],MATCH(E162,tblDepartmentAssumptions[Department],0)),Assumptions!$B$6))</f>
        <v/>
      </c>
      <c r="O162" s="16" t="n"/>
      <c r="P162" s="18">
        <f>IF(E162="","",IF(O162&lt;&gt;"",O162,N162))</f>
        <v/>
      </c>
      <c r="Q162" s="18">
        <f>IF(COUNT(H162:J162)=0,"",IFERROR(ROUND(SUMPRODUCT(H162:J162,Assumptions!$B$10:$B$12)/SUMPRODUCT(--(H162:J162&lt;&gt;""),Assumptions!$B$10:$B$12),0),""))</f>
        <v/>
      </c>
      <c r="R162" s="18">
        <f>IF(K162="","",ROUND(K162*Assumptions!$B$8,0))</f>
        <v/>
      </c>
      <c r="S162" s="18">
        <f>IF(AND(Q162="",R162=""),"",IFERROR(ROUND(MAX(IF(Q162="",0,Q162*(1+P162)),IF(R162="",0,R162)),0),""))</f>
        <v/>
      </c>
      <c r="T162" s="18">
        <f>IF(OR(S162="",L162="",L162&lt;=0),"",IFERROR(ROUNDUP(S162/L162,0),""))</f>
        <v/>
      </c>
      <c r="U162" s="16" t="n"/>
      <c r="V162" s="18">
        <f>IF(OR(U162="",L162="",L162&lt;=0),"",U162*L162)</f>
        <v/>
      </c>
      <c r="W162" s="18">
        <f>IF(OR(V162="",S162=""),"",V162-S162)</f>
        <v/>
      </c>
      <c r="X162" s="18">
        <f>IF(COUNTA(A162:M162,O162,U162,Y162)=0,"",IF(A162&lt;&gt;"Yes","Excluded",IF(OR(F162="",B162="",C162="",E162=""),"Setup Incomplete",IF(AND(COUNT(H162:J162)=0,K162=""),"Insufficient Data",IF(OR(L162="",L162&lt;=0),"Capacity Missing",IF(U162="","Plan Missing",IF(W162&lt;0,"Seat Shortage",IF(AND(S162&lt;M162,U162&gt;0),"Below Minimum",IF(W162&gt;=L162,"Excess Capacity","Aligned")))))))))</f>
        <v/>
      </c>
      <c r="Y162" s="17" t="n"/>
    </row>
    <row r="163">
      <c r="A163" s="16" t="n"/>
      <c r="B163" s="16" t="n"/>
      <c r="C163" s="16" t="n"/>
      <c r="D163" s="16" t="n"/>
      <c r="E163" s="16" t="n"/>
      <c r="F163" s="16" t="n"/>
      <c r="G163" s="17" t="n"/>
      <c r="H163" s="16" t="n"/>
      <c r="I163" s="16" t="n"/>
      <c r="J163" s="16" t="n"/>
      <c r="K163" s="16" t="n"/>
      <c r="L163" s="16" t="n"/>
      <c r="M163" s="16" t="n"/>
      <c r="N163" s="18">
        <f>IF(E163="","",IFERROR(INDEX(tblDepartmentAssumptions[Default Growth Rate],MATCH(E163,tblDepartmentAssumptions[Department],0)),Assumptions!$B$6))</f>
        <v/>
      </c>
      <c r="O163" s="16" t="n"/>
      <c r="P163" s="18">
        <f>IF(E163="","",IF(O163&lt;&gt;"",O163,N163))</f>
        <v/>
      </c>
      <c r="Q163" s="18">
        <f>IF(COUNT(H163:J163)=0,"",IFERROR(ROUND(SUMPRODUCT(H163:J163,Assumptions!$B$10:$B$12)/SUMPRODUCT(--(H163:J163&lt;&gt;""),Assumptions!$B$10:$B$12),0),""))</f>
        <v/>
      </c>
      <c r="R163" s="18">
        <f>IF(K163="","",ROUND(K163*Assumptions!$B$8,0))</f>
        <v/>
      </c>
      <c r="S163" s="18">
        <f>IF(AND(Q163="",R163=""),"",IFERROR(ROUND(MAX(IF(Q163="",0,Q163*(1+P163)),IF(R163="",0,R163)),0),""))</f>
        <v/>
      </c>
      <c r="T163" s="18">
        <f>IF(OR(S163="",L163="",L163&lt;=0),"",IFERROR(ROUNDUP(S163/L163,0),""))</f>
        <v/>
      </c>
      <c r="U163" s="16" t="n"/>
      <c r="V163" s="18">
        <f>IF(OR(U163="",L163="",L163&lt;=0),"",U163*L163)</f>
        <v/>
      </c>
      <c r="W163" s="18">
        <f>IF(OR(V163="",S163=""),"",V163-S163)</f>
        <v/>
      </c>
      <c r="X163" s="18">
        <f>IF(COUNTA(A163:M163,O163,U163,Y163)=0,"",IF(A163&lt;&gt;"Yes","Excluded",IF(OR(F163="",B163="",C163="",E163=""),"Setup Incomplete",IF(AND(COUNT(H163:J163)=0,K163=""),"Insufficient Data",IF(OR(L163="",L163&lt;=0),"Capacity Missing",IF(U163="","Plan Missing",IF(W163&lt;0,"Seat Shortage",IF(AND(S163&lt;M163,U163&gt;0),"Below Minimum",IF(W163&gt;=L163,"Excess Capacity","Aligned")))))))))</f>
        <v/>
      </c>
      <c r="Y163" s="17" t="n"/>
    </row>
    <row r="164">
      <c r="A164" s="16" t="n"/>
      <c r="B164" s="16" t="n"/>
      <c r="C164" s="16" t="n"/>
      <c r="D164" s="16" t="n"/>
      <c r="E164" s="16" t="n"/>
      <c r="F164" s="16" t="n"/>
      <c r="G164" s="17" t="n"/>
      <c r="H164" s="16" t="n"/>
      <c r="I164" s="16" t="n"/>
      <c r="J164" s="16" t="n"/>
      <c r="K164" s="16" t="n"/>
      <c r="L164" s="16" t="n"/>
      <c r="M164" s="16" t="n"/>
      <c r="N164" s="18">
        <f>IF(E164="","",IFERROR(INDEX(tblDepartmentAssumptions[Default Growth Rate],MATCH(E164,tblDepartmentAssumptions[Department],0)),Assumptions!$B$6))</f>
        <v/>
      </c>
      <c r="O164" s="16" t="n"/>
      <c r="P164" s="18">
        <f>IF(E164="","",IF(O164&lt;&gt;"",O164,N164))</f>
        <v/>
      </c>
      <c r="Q164" s="18">
        <f>IF(COUNT(H164:J164)=0,"",IFERROR(ROUND(SUMPRODUCT(H164:J164,Assumptions!$B$10:$B$12)/SUMPRODUCT(--(H164:J164&lt;&gt;""),Assumptions!$B$10:$B$12),0),""))</f>
        <v/>
      </c>
      <c r="R164" s="18">
        <f>IF(K164="","",ROUND(K164*Assumptions!$B$8,0))</f>
        <v/>
      </c>
      <c r="S164" s="18">
        <f>IF(AND(Q164="",R164=""),"",IFERROR(ROUND(MAX(IF(Q164="",0,Q164*(1+P164)),IF(R164="",0,R164)),0),""))</f>
        <v/>
      </c>
      <c r="T164" s="18">
        <f>IF(OR(S164="",L164="",L164&lt;=0),"",IFERROR(ROUNDUP(S164/L164,0),""))</f>
        <v/>
      </c>
      <c r="U164" s="16" t="n"/>
      <c r="V164" s="18">
        <f>IF(OR(U164="",L164="",L164&lt;=0),"",U164*L164)</f>
        <v/>
      </c>
      <c r="W164" s="18">
        <f>IF(OR(V164="",S164=""),"",V164-S164)</f>
        <v/>
      </c>
      <c r="X164" s="18">
        <f>IF(COUNTA(A164:M164,O164,U164,Y164)=0,"",IF(A164&lt;&gt;"Yes","Excluded",IF(OR(F164="",B164="",C164="",E164=""),"Setup Incomplete",IF(AND(COUNT(H164:J164)=0,K164=""),"Insufficient Data",IF(OR(L164="",L164&lt;=0),"Capacity Missing",IF(U164="","Plan Missing",IF(W164&lt;0,"Seat Shortage",IF(AND(S164&lt;M164,U164&gt;0),"Below Minimum",IF(W164&gt;=L164,"Excess Capacity","Aligned")))))))))</f>
        <v/>
      </c>
      <c r="Y164" s="17" t="n"/>
    </row>
    <row r="165">
      <c r="A165" s="16" t="n"/>
      <c r="B165" s="16" t="n"/>
      <c r="C165" s="16" t="n"/>
      <c r="D165" s="16" t="n"/>
      <c r="E165" s="16" t="n"/>
      <c r="F165" s="16" t="n"/>
      <c r="G165" s="17" t="n"/>
      <c r="H165" s="16" t="n"/>
      <c r="I165" s="16" t="n"/>
      <c r="J165" s="16" t="n"/>
      <c r="K165" s="16" t="n"/>
      <c r="L165" s="16" t="n"/>
      <c r="M165" s="16" t="n"/>
      <c r="N165" s="18">
        <f>IF(E165="","",IFERROR(INDEX(tblDepartmentAssumptions[Default Growth Rate],MATCH(E165,tblDepartmentAssumptions[Department],0)),Assumptions!$B$6))</f>
        <v/>
      </c>
      <c r="O165" s="16" t="n"/>
      <c r="P165" s="18">
        <f>IF(E165="","",IF(O165&lt;&gt;"",O165,N165))</f>
        <v/>
      </c>
      <c r="Q165" s="18">
        <f>IF(COUNT(H165:J165)=0,"",IFERROR(ROUND(SUMPRODUCT(H165:J165,Assumptions!$B$10:$B$12)/SUMPRODUCT(--(H165:J165&lt;&gt;""),Assumptions!$B$10:$B$12),0),""))</f>
        <v/>
      </c>
      <c r="R165" s="18">
        <f>IF(K165="","",ROUND(K165*Assumptions!$B$8,0))</f>
        <v/>
      </c>
      <c r="S165" s="18">
        <f>IF(AND(Q165="",R165=""),"",IFERROR(ROUND(MAX(IF(Q165="",0,Q165*(1+P165)),IF(R165="",0,R165)),0),""))</f>
        <v/>
      </c>
      <c r="T165" s="18">
        <f>IF(OR(S165="",L165="",L165&lt;=0),"",IFERROR(ROUNDUP(S165/L165,0),""))</f>
        <v/>
      </c>
      <c r="U165" s="16" t="n"/>
      <c r="V165" s="18">
        <f>IF(OR(U165="",L165="",L165&lt;=0),"",U165*L165)</f>
        <v/>
      </c>
      <c r="W165" s="18">
        <f>IF(OR(V165="",S165=""),"",V165-S165)</f>
        <v/>
      </c>
      <c r="X165" s="18">
        <f>IF(COUNTA(A165:M165,O165,U165,Y165)=0,"",IF(A165&lt;&gt;"Yes","Excluded",IF(OR(F165="",B165="",C165="",E165=""),"Setup Incomplete",IF(AND(COUNT(H165:J165)=0,K165=""),"Insufficient Data",IF(OR(L165="",L165&lt;=0),"Capacity Missing",IF(U165="","Plan Missing",IF(W165&lt;0,"Seat Shortage",IF(AND(S165&lt;M165,U165&gt;0),"Below Minimum",IF(W165&gt;=L165,"Excess Capacity","Aligned")))))))))</f>
        <v/>
      </c>
      <c r="Y165" s="17" t="n"/>
    </row>
    <row r="166">
      <c r="A166" s="16" t="n"/>
      <c r="B166" s="16" t="n"/>
      <c r="C166" s="16" t="n"/>
      <c r="D166" s="16" t="n"/>
      <c r="E166" s="16" t="n"/>
      <c r="F166" s="16" t="n"/>
      <c r="G166" s="17" t="n"/>
      <c r="H166" s="16" t="n"/>
      <c r="I166" s="16" t="n"/>
      <c r="J166" s="16" t="n"/>
      <c r="K166" s="16" t="n"/>
      <c r="L166" s="16" t="n"/>
      <c r="M166" s="16" t="n"/>
      <c r="N166" s="18">
        <f>IF(E166="","",IFERROR(INDEX(tblDepartmentAssumptions[Default Growth Rate],MATCH(E166,tblDepartmentAssumptions[Department],0)),Assumptions!$B$6))</f>
        <v/>
      </c>
      <c r="O166" s="16" t="n"/>
      <c r="P166" s="18">
        <f>IF(E166="","",IF(O166&lt;&gt;"",O166,N166))</f>
        <v/>
      </c>
      <c r="Q166" s="18">
        <f>IF(COUNT(H166:J166)=0,"",IFERROR(ROUND(SUMPRODUCT(H166:J166,Assumptions!$B$10:$B$12)/SUMPRODUCT(--(H166:J166&lt;&gt;""),Assumptions!$B$10:$B$12),0),""))</f>
        <v/>
      </c>
      <c r="R166" s="18">
        <f>IF(K166="","",ROUND(K166*Assumptions!$B$8,0))</f>
        <v/>
      </c>
      <c r="S166" s="18">
        <f>IF(AND(Q166="",R166=""),"",IFERROR(ROUND(MAX(IF(Q166="",0,Q166*(1+P166)),IF(R166="",0,R166)),0),""))</f>
        <v/>
      </c>
      <c r="T166" s="18">
        <f>IF(OR(S166="",L166="",L166&lt;=0),"",IFERROR(ROUNDUP(S166/L166,0),""))</f>
        <v/>
      </c>
      <c r="U166" s="16" t="n"/>
      <c r="V166" s="18">
        <f>IF(OR(U166="",L166="",L166&lt;=0),"",U166*L166)</f>
        <v/>
      </c>
      <c r="W166" s="18">
        <f>IF(OR(V166="",S166=""),"",V166-S166)</f>
        <v/>
      </c>
      <c r="X166" s="18">
        <f>IF(COUNTA(A166:M166,O166,U166,Y166)=0,"",IF(A166&lt;&gt;"Yes","Excluded",IF(OR(F166="",B166="",C166="",E166=""),"Setup Incomplete",IF(AND(COUNT(H166:J166)=0,K166=""),"Insufficient Data",IF(OR(L166="",L166&lt;=0),"Capacity Missing",IF(U166="","Plan Missing",IF(W166&lt;0,"Seat Shortage",IF(AND(S166&lt;M166,U166&gt;0),"Below Minimum",IF(W166&gt;=L166,"Excess Capacity","Aligned")))))))))</f>
        <v/>
      </c>
      <c r="Y166" s="17" t="n"/>
    </row>
    <row r="167">
      <c r="A167" s="16" t="n"/>
      <c r="B167" s="16" t="n"/>
      <c r="C167" s="16" t="n"/>
      <c r="D167" s="16" t="n"/>
      <c r="E167" s="16" t="n"/>
      <c r="F167" s="16" t="n"/>
      <c r="G167" s="17" t="n"/>
      <c r="H167" s="16" t="n"/>
      <c r="I167" s="16" t="n"/>
      <c r="J167" s="16" t="n"/>
      <c r="K167" s="16" t="n"/>
      <c r="L167" s="16" t="n"/>
      <c r="M167" s="16" t="n"/>
      <c r="N167" s="18">
        <f>IF(E167="","",IFERROR(INDEX(tblDepartmentAssumptions[Default Growth Rate],MATCH(E167,tblDepartmentAssumptions[Department],0)),Assumptions!$B$6))</f>
        <v/>
      </c>
      <c r="O167" s="16" t="n"/>
      <c r="P167" s="18">
        <f>IF(E167="","",IF(O167&lt;&gt;"",O167,N167))</f>
        <v/>
      </c>
      <c r="Q167" s="18">
        <f>IF(COUNT(H167:J167)=0,"",IFERROR(ROUND(SUMPRODUCT(H167:J167,Assumptions!$B$10:$B$12)/SUMPRODUCT(--(H167:J167&lt;&gt;""),Assumptions!$B$10:$B$12),0),""))</f>
        <v/>
      </c>
      <c r="R167" s="18">
        <f>IF(K167="","",ROUND(K167*Assumptions!$B$8,0))</f>
        <v/>
      </c>
      <c r="S167" s="18">
        <f>IF(AND(Q167="",R167=""),"",IFERROR(ROUND(MAX(IF(Q167="",0,Q167*(1+P167)),IF(R167="",0,R167)),0),""))</f>
        <v/>
      </c>
      <c r="T167" s="18">
        <f>IF(OR(S167="",L167="",L167&lt;=0),"",IFERROR(ROUNDUP(S167/L167,0),""))</f>
        <v/>
      </c>
      <c r="U167" s="16" t="n"/>
      <c r="V167" s="18">
        <f>IF(OR(U167="",L167="",L167&lt;=0),"",U167*L167)</f>
        <v/>
      </c>
      <c r="W167" s="18">
        <f>IF(OR(V167="",S167=""),"",V167-S167)</f>
        <v/>
      </c>
      <c r="X167" s="18">
        <f>IF(COUNTA(A167:M167,O167,U167,Y167)=0,"",IF(A167&lt;&gt;"Yes","Excluded",IF(OR(F167="",B167="",C167="",E167=""),"Setup Incomplete",IF(AND(COUNT(H167:J167)=0,K167=""),"Insufficient Data",IF(OR(L167="",L167&lt;=0),"Capacity Missing",IF(U167="","Plan Missing",IF(W167&lt;0,"Seat Shortage",IF(AND(S167&lt;M167,U167&gt;0),"Below Minimum",IF(W167&gt;=L167,"Excess Capacity","Aligned")))))))))</f>
        <v/>
      </c>
      <c r="Y167" s="17" t="n"/>
    </row>
    <row r="168">
      <c r="A168" s="16" t="n"/>
      <c r="B168" s="16" t="n"/>
      <c r="C168" s="16" t="n"/>
      <c r="D168" s="16" t="n"/>
      <c r="E168" s="16" t="n"/>
      <c r="F168" s="16" t="n"/>
      <c r="G168" s="17" t="n"/>
      <c r="H168" s="16" t="n"/>
      <c r="I168" s="16" t="n"/>
      <c r="J168" s="16" t="n"/>
      <c r="K168" s="16" t="n"/>
      <c r="L168" s="16" t="n"/>
      <c r="M168" s="16" t="n"/>
      <c r="N168" s="18">
        <f>IF(E168="","",IFERROR(INDEX(tblDepartmentAssumptions[Default Growth Rate],MATCH(E168,tblDepartmentAssumptions[Department],0)),Assumptions!$B$6))</f>
        <v/>
      </c>
      <c r="O168" s="16" t="n"/>
      <c r="P168" s="18">
        <f>IF(E168="","",IF(O168&lt;&gt;"",O168,N168))</f>
        <v/>
      </c>
      <c r="Q168" s="18">
        <f>IF(COUNT(H168:J168)=0,"",IFERROR(ROUND(SUMPRODUCT(H168:J168,Assumptions!$B$10:$B$12)/SUMPRODUCT(--(H168:J168&lt;&gt;""),Assumptions!$B$10:$B$12),0),""))</f>
        <v/>
      </c>
      <c r="R168" s="18">
        <f>IF(K168="","",ROUND(K168*Assumptions!$B$8,0))</f>
        <v/>
      </c>
      <c r="S168" s="18">
        <f>IF(AND(Q168="",R168=""),"",IFERROR(ROUND(MAX(IF(Q168="",0,Q168*(1+P168)),IF(R168="",0,R168)),0),""))</f>
        <v/>
      </c>
      <c r="T168" s="18">
        <f>IF(OR(S168="",L168="",L168&lt;=0),"",IFERROR(ROUNDUP(S168/L168,0),""))</f>
        <v/>
      </c>
      <c r="U168" s="16" t="n"/>
      <c r="V168" s="18">
        <f>IF(OR(U168="",L168="",L168&lt;=0),"",U168*L168)</f>
        <v/>
      </c>
      <c r="W168" s="18">
        <f>IF(OR(V168="",S168=""),"",V168-S168)</f>
        <v/>
      </c>
      <c r="X168" s="18">
        <f>IF(COUNTA(A168:M168,O168,U168,Y168)=0,"",IF(A168&lt;&gt;"Yes","Excluded",IF(OR(F168="",B168="",C168="",E168=""),"Setup Incomplete",IF(AND(COUNT(H168:J168)=0,K168=""),"Insufficient Data",IF(OR(L168="",L168&lt;=0),"Capacity Missing",IF(U168="","Plan Missing",IF(W168&lt;0,"Seat Shortage",IF(AND(S168&lt;M168,U168&gt;0),"Below Minimum",IF(W168&gt;=L168,"Excess Capacity","Aligned")))))))))</f>
        <v/>
      </c>
      <c r="Y168" s="17" t="n"/>
    </row>
    <row r="169">
      <c r="A169" s="16" t="n"/>
      <c r="B169" s="16" t="n"/>
      <c r="C169" s="16" t="n"/>
      <c r="D169" s="16" t="n"/>
      <c r="E169" s="16" t="n"/>
      <c r="F169" s="16" t="n"/>
      <c r="G169" s="17" t="n"/>
      <c r="H169" s="16" t="n"/>
      <c r="I169" s="16" t="n"/>
      <c r="J169" s="16" t="n"/>
      <c r="K169" s="16" t="n"/>
      <c r="L169" s="16" t="n"/>
      <c r="M169" s="16" t="n"/>
      <c r="N169" s="18">
        <f>IF(E169="","",IFERROR(INDEX(tblDepartmentAssumptions[Default Growth Rate],MATCH(E169,tblDepartmentAssumptions[Department],0)),Assumptions!$B$6))</f>
        <v/>
      </c>
      <c r="O169" s="16" t="n"/>
      <c r="P169" s="18">
        <f>IF(E169="","",IF(O169&lt;&gt;"",O169,N169))</f>
        <v/>
      </c>
      <c r="Q169" s="18">
        <f>IF(COUNT(H169:J169)=0,"",IFERROR(ROUND(SUMPRODUCT(H169:J169,Assumptions!$B$10:$B$12)/SUMPRODUCT(--(H169:J169&lt;&gt;""),Assumptions!$B$10:$B$12),0),""))</f>
        <v/>
      </c>
      <c r="R169" s="18">
        <f>IF(K169="","",ROUND(K169*Assumptions!$B$8,0))</f>
        <v/>
      </c>
      <c r="S169" s="18">
        <f>IF(AND(Q169="",R169=""),"",IFERROR(ROUND(MAX(IF(Q169="",0,Q169*(1+P169)),IF(R169="",0,R169)),0),""))</f>
        <v/>
      </c>
      <c r="T169" s="18">
        <f>IF(OR(S169="",L169="",L169&lt;=0),"",IFERROR(ROUNDUP(S169/L169,0),""))</f>
        <v/>
      </c>
      <c r="U169" s="16" t="n"/>
      <c r="V169" s="18">
        <f>IF(OR(U169="",L169="",L169&lt;=0),"",U169*L169)</f>
        <v/>
      </c>
      <c r="W169" s="18">
        <f>IF(OR(V169="",S169=""),"",V169-S169)</f>
        <v/>
      </c>
      <c r="X169" s="18">
        <f>IF(COUNTA(A169:M169,O169,U169,Y169)=0,"",IF(A169&lt;&gt;"Yes","Excluded",IF(OR(F169="",B169="",C169="",E169=""),"Setup Incomplete",IF(AND(COUNT(H169:J169)=0,K169=""),"Insufficient Data",IF(OR(L169="",L169&lt;=0),"Capacity Missing",IF(U169="","Plan Missing",IF(W169&lt;0,"Seat Shortage",IF(AND(S169&lt;M169,U169&gt;0),"Below Minimum",IF(W169&gt;=L169,"Excess Capacity","Aligned")))))))))</f>
        <v/>
      </c>
      <c r="Y169" s="17" t="n"/>
    </row>
    <row r="170">
      <c r="A170" s="16" t="n"/>
      <c r="B170" s="16" t="n"/>
      <c r="C170" s="16" t="n"/>
      <c r="D170" s="16" t="n"/>
      <c r="E170" s="16" t="n"/>
      <c r="F170" s="16" t="n"/>
      <c r="G170" s="17" t="n"/>
      <c r="H170" s="16" t="n"/>
      <c r="I170" s="16" t="n"/>
      <c r="J170" s="16" t="n"/>
      <c r="K170" s="16" t="n"/>
      <c r="L170" s="16" t="n"/>
      <c r="M170" s="16" t="n"/>
      <c r="N170" s="18">
        <f>IF(E170="","",IFERROR(INDEX(tblDepartmentAssumptions[Default Growth Rate],MATCH(E170,tblDepartmentAssumptions[Department],0)),Assumptions!$B$6))</f>
        <v/>
      </c>
      <c r="O170" s="16" t="n"/>
      <c r="P170" s="18">
        <f>IF(E170="","",IF(O170&lt;&gt;"",O170,N170))</f>
        <v/>
      </c>
      <c r="Q170" s="18">
        <f>IF(COUNT(H170:J170)=0,"",IFERROR(ROUND(SUMPRODUCT(H170:J170,Assumptions!$B$10:$B$12)/SUMPRODUCT(--(H170:J170&lt;&gt;""),Assumptions!$B$10:$B$12),0),""))</f>
        <v/>
      </c>
      <c r="R170" s="18">
        <f>IF(K170="","",ROUND(K170*Assumptions!$B$8,0))</f>
        <v/>
      </c>
      <c r="S170" s="18">
        <f>IF(AND(Q170="",R170=""),"",IFERROR(ROUND(MAX(IF(Q170="",0,Q170*(1+P170)),IF(R170="",0,R170)),0),""))</f>
        <v/>
      </c>
      <c r="T170" s="18">
        <f>IF(OR(S170="",L170="",L170&lt;=0),"",IFERROR(ROUNDUP(S170/L170,0),""))</f>
        <v/>
      </c>
      <c r="U170" s="16" t="n"/>
      <c r="V170" s="18">
        <f>IF(OR(U170="",L170="",L170&lt;=0),"",U170*L170)</f>
        <v/>
      </c>
      <c r="W170" s="18">
        <f>IF(OR(V170="",S170=""),"",V170-S170)</f>
        <v/>
      </c>
      <c r="X170" s="18">
        <f>IF(COUNTA(A170:M170,O170,U170,Y170)=0,"",IF(A170&lt;&gt;"Yes","Excluded",IF(OR(F170="",B170="",C170="",E170=""),"Setup Incomplete",IF(AND(COUNT(H170:J170)=0,K170=""),"Insufficient Data",IF(OR(L170="",L170&lt;=0),"Capacity Missing",IF(U170="","Plan Missing",IF(W170&lt;0,"Seat Shortage",IF(AND(S170&lt;M170,U170&gt;0),"Below Minimum",IF(W170&gt;=L170,"Excess Capacity","Aligned")))))))))</f>
        <v/>
      </c>
      <c r="Y170" s="17" t="n"/>
    </row>
    <row r="171">
      <c r="A171" s="16" t="n"/>
      <c r="B171" s="16" t="n"/>
      <c r="C171" s="16" t="n"/>
      <c r="D171" s="16" t="n"/>
      <c r="E171" s="16" t="n"/>
      <c r="F171" s="16" t="n"/>
      <c r="G171" s="17" t="n"/>
      <c r="H171" s="16" t="n"/>
      <c r="I171" s="16" t="n"/>
      <c r="J171" s="16" t="n"/>
      <c r="K171" s="16" t="n"/>
      <c r="L171" s="16" t="n"/>
      <c r="M171" s="16" t="n"/>
      <c r="N171" s="18">
        <f>IF(E171="","",IFERROR(INDEX(tblDepartmentAssumptions[Default Growth Rate],MATCH(E171,tblDepartmentAssumptions[Department],0)),Assumptions!$B$6))</f>
        <v/>
      </c>
      <c r="O171" s="16" t="n"/>
      <c r="P171" s="18">
        <f>IF(E171="","",IF(O171&lt;&gt;"",O171,N171))</f>
        <v/>
      </c>
      <c r="Q171" s="18">
        <f>IF(COUNT(H171:J171)=0,"",IFERROR(ROUND(SUMPRODUCT(H171:J171,Assumptions!$B$10:$B$12)/SUMPRODUCT(--(H171:J171&lt;&gt;""),Assumptions!$B$10:$B$12),0),""))</f>
        <v/>
      </c>
      <c r="R171" s="18">
        <f>IF(K171="","",ROUND(K171*Assumptions!$B$8,0))</f>
        <v/>
      </c>
      <c r="S171" s="18">
        <f>IF(AND(Q171="",R171=""),"",IFERROR(ROUND(MAX(IF(Q171="",0,Q171*(1+P171)),IF(R171="",0,R171)),0),""))</f>
        <v/>
      </c>
      <c r="T171" s="18">
        <f>IF(OR(S171="",L171="",L171&lt;=0),"",IFERROR(ROUNDUP(S171/L171,0),""))</f>
        <v/>
      </c>
      <c r="U171" s="16" t="n"/>
      <c r="V171" s="18">
        <f>IF(OR(U171="",L171="",L171&lt;=0),"",U171*L171)</f>
        <v/>
      </c>
      <c r="W171" s="18">
        <f>IF(OR(V171="",S171=""),"",V171-S171)</f>
        <v/>
      </c>
      <c r="X171" s="18">
        <f>IF(COUNTA(A171:M171,O171,U171,Y171)=0,"",IF(A171&lt;&gt;"Yes","Excluded",IF(OR(F171="",B171="",C171="",E171=""),"Setup Incomplete",IF(AND(COUNT(H171:J171)=0,K171=""),"Insufficient Data",IF(OR(L171="",L171&lt;=0),"Capacity Missing",IF(U171="","Plan Missing",IF(W171&lt;0,"Seat Shortage",IF(AND(S171&lt;M171,U171&gt;0),"Below Minimum",IF(W171&gt;=L171,"Excess Capacity","Aligned")))))))))</f>
        <v/>
      </c>
      <c r="Y171" s="17" t="n"/>
    </row>
    <row r="172">
      <c r="A172" s="16" t="n"/>
      <c r="B172" s="16" t="n"/>
      <c r="C172" s="16" t="n"/>
      <c r="D172" s="16" t="n"/>
      <c r="E172" s="16" t="n"/>
      <c r="F172" s="16" t="n"/>
      <c r="G172" s="17" t="n"/>
      <c r="H172" s="16" t="n"/>
      <c r="I172" s="16" t="n"/>
      <c r="J172" s="16" t="n"/>
      <c r="K172" s="16" t="n"/>
      <c r="L172" s="16" t="n"/>
      <c r="M172" s="16" t="n"/>
      <c r="N172" s="18">
        <f>IF(E172="","",IFERROR(INDEX(tblDepartmentAssumptions[Default Growth Rate],MATCH(E172,tblDepartmentAssumptions[Department],0)),Assumptions!$B$6))</f>
        <v/>
      </c>
      <c r="O172" s="16" t="n"/>
      <c r="P172" s="18">
        <f>IF(E172="","",IF(O172&lt;&gt;"",O172,N172))</f>
        <v/>
      </c>
      <c r="Q172" s="18">
        <f>IF(COUNT(H172:J172)=0,"",IFERROR(ROUND(SUMPRODUCT(H172:J172,Assumptions!$B$10:$B$12)/SUMPRODUCT(--(H172:J172&lt;&gt;""),Assumptions!$B$10:$B$12),0),""))</f>
        <v/>
      </c>
      <c r="R172" s="18">
        <f>IF(K172="","",ROUND(K172*Assumptions!$B$8,0))</f>
        <v/>
      </c>
      <c r="S172" s="18">
        <f>IF(AND(Q172="",R172=""),"",IFERROR(ROUND(MAX(IF(Q172="",0,Q172*(1+P172)),IF(R172="",0,R172)),0),""))</f>
        <v/>
      </c>
      <c r="T172" s="18">
        <f>IF(OR(S172="",L172="",L172&lt;=0),"",IFERROR(ROUNDUP(S172/L172,0),""))</f>
        <v/>
      </c>
      <c r="U172" s="16" t="n"/>
      <c r="V172" s="18">
        <f>IF(OR(U172="",L172="",L172&lt;=0),"",U172*L172)</f>
        <v/>
      </c>
      <c r="W172" s="18">
        <f>IF(OR(V172="",S172=""),"",V172-S172)</f>
        <v/>
      </c>
      <c r="X172" s="18">
        <f>IF(COUNTA(A172:M172,O172,U172,Y172)=0,"",IF(A172&lt;&gt;"Yes","Excluded",IF(OR(F172="",B172="",C172="",E172=""),"Setup Incomplete",IF(AND(COUNT(H172:J172)=0,K172=""),"Insufficient Data",IF(OR(L172="",L172&lt;=0),"Capacity Missing",IF(U172="","Plan Missing",IF(W172&lt;0,"Seat Shortage",IF(AND(S172&lt;M172,U172&gt;0),"Below Minimum",IF(W172&gt;=L172,"Excess Capacity","Aligned")))))))))</f>
        <v/>
      </c>
      <c r="Y172" s="17" t="n"/>
    </row>
    <row r="173">
      <c r="A173" s="16" t="n"/>
      <c r="B173" s="16" t="n"/>
      <c r="C173" s="16" t="n"/>
      <c r="D173" s="16" t="n"/>
      <c r="E173" s="16" t="n"/>
      <c r="F173" s="16" t="n"/>
      <c r="G173" s="17" t="n"/>
      <c r="H173" s="16" t="n"/>
      <c r="I173" s="16" t="n"/>
      <c r="J173" s="16" t="n"/>
      <c r="K173" s="16" t="n"/>
      <c r="L173" s="16" t="n"/>
      <c r="M173" s="16" t="n"/>
      <c r="N173" s="18">
        <f>IF(E173="","",IFERROR(INDEX(tblDepartmentAssumptions[Default Growth Rate],MATCH(E173,tblDepartmentAssumptions[Department],0)),Assumptions!$B$6))</f>
        <v/>
      </c>
      <c r="O173" s="16" t="n"/>
      <c r="P173" s="18">
        <f>IF(E173="","",IF(O173&lt;&gt;"",O173,N173))</f>
        <v/>
      </c>
      <c r="Q173" s="18">
        <f>IF(COUNT(H173:J173)=0,"",IFERROR(ROUND(SUMPRODUCT(H173:J173,Assumptions!$B$10:$B$12)/SUMPRODUCT(--(H173:J173&lt;&gt;""),Assumptions!$B$10:$B$12),0),""))</f>
        <v/>
      </c>
      <c r="R173" s="18">
        <f>IF(K173="","",ROUND(K173*Assumptions!$B$8,0))</f>
        <v/>
      </c>
      <c r="S173" s="18">
        <f>IF(AND(Q173="",R173=""),"",IFERROR(ROUND(MAX(IF(Q173="",0,Q173*(1+P173)),IF(R173="",0,R173)),0),""))</f>
        <v/>
      </c>
      <c r="T173" s="18">
        <f>IF(OR(S173="",L173="",L173&lt;=0),"",IFERROR(ROUNDUP(S173/L173,0),""))</f>
        <v/>
      </c>
      <c r="U173" s="16" t="n"/>
      <c r="V173" s="18">
        <f>IF(OR(U173="",L173="",L173&lt;=0),"",U173*L173)</f>
        <v/>
      </c>
      <c r="W173" s="18">
        <f>IF(OR(V173="",S173=""),"",V173-S173)</f>
        <v/>
      </c>
      <c r="X173" s="18">
        <f>IF(COUNTA(A173:M173,O173,U173,Y173)=0,"",IF(A173&lt;&gt;"Yes","Excluded",IF(OR(F173="",B173="",C173="",E173=""),"Setup Incomplete",IF(AND(COUNT(H173:J173)=0,K173=""),"Insufficient Data",IF(OR(L173="",L173&lt;=0),"Capacity Missing",IF(U173="","Plan Missing",IF(W173&lt;0,"Seat Shortage",IF(AND(S173&lt;M173,U173&gt;0),"Below Minimum",IF(W173&gt;=L173,"Excess Capacity","Aligned")))))))))</f>
        <v/>
      </c>
      <c r="Y173" s="17" t="n"/>
    </row>
    <row r="174">
      <c r="A174" s="16" t="n"/>
      <c r="B174" s="16" t="n"/>
      <c r="C174" s="16" t="n"/>
      <c r="D174" s="16" t="n"/>
      <c r="E174" s="16" t="n"/>
      <c r="F174" s="16" t="n"/>
      <c r="G174" s="17" t="n"/>
      <c r="H174" s="16" t="n"/>
      <c r="I174" s="16" t="n"/>
      <c r="J174" s="16" t="n"/>
      <c r="K174" s="16" t="n"/>
      <c r="L174" s="16" t="n"/>
      <c r="M174" s="16" t="n"/>
      <c r="N174" s="18">
        <f>IF(E174="","",IFERROR(INDEX(tblDepartmentAssumptions[Default Growth Rate],MATCH(E174,tblDepartmentAssumptions[Department],0)),Assumptions!$B$6))</f>
        <v/>
      </c>
      <c r="O174" s="16" t="n"/>
      <c r="P174" s="18">
        <f>IF(E174="","",IF(O174&lt;&gt;"",O174,N174))</f>
        <v/>
      </c>
      <c r="Q174" s="18">
        <f>IF(COUNT(H174:J174)=0,"",IFERROR(ROUND(SUMPRODUCT(H174:J174,Assumptions!$B$10:$B$12)/SUMPRODUCT(--(H174:J174&lt;&gt;""),Assumptions!$B$10:$B$12),0),""))</f>
        <v/>
      </c>
      <c r="R174" s="18">
        <f>IF(K174="","",ROUND(K174*Assumptions!$B$8,0))</f>
        <v/>
      </c>
      <c r="S174" s="18">
        <f>IF(AND(Q174="",R174=""),"",IFERROR(ROUND(MAX(IF(Q174="",0,Q174*(1+P174)),IF(R174="",0,R174)),0),""))</f>
        <v/>
      </c>
      <c r="T174" s="18">
        <f>IF(OR(S174="",L174="",L174&lt;=0),"",IFERROR(ROUNDUP(S174/L174,0),""))</f>
        <v/>
      </c>
      <c r="U174" s="16" t="n"/>
      <c r="V174" s="18">
        <f>IF(OR(U174="",L174="",L174&lt;=0),"",U174*L174)</f>
        <v/>
      </c>
      <c r="W174" s="18">
        <f>IF(OR(V174="",S174=""),"",V174-S174)</f>
        <v/>
      </c>
      <c r="X174" s="18">
        <f>IF(COUNTA(A174:M174,O174,U174,Y174)=0,"",IF(A174&lt;&gt;"Yes","Excluded",IF(OR(F174="",B174="",C174="",E174=""),"Setup Incomplete",IF(AND(COUNT(H174:J174)=0,K174=""),"Insufficient Data",IF(OR(L174="",L174&lt;=0),"Capacity Missing",IF(U174="","Plan Missing",IF(W174&lt;0,"Seat Shortage",IF(AND(S174&lt;M174,U174&gt;0),"Below Minimum",IF(W174&gt;=L174,"Excess Capacity","Aligned")))))))))</f>
        <v/>
      </c>
      <c r="Y174" s="17" t="n"/>
    </row>
    <row r="175">
      <c r="A175" s="16" t="n"/>
      <c r="B175" s="16" t="n"/>
      <c r="C175" s="16" t="n"/>
      <c r="D175" s="16" t="n"/>
      <c r="E175" s="16" t="n"/>
      <c r="F175" s="16" t="n"/>
      <c r="G175" s="17" t="n"/>
      <c r="H175" s="16" t="n"/>
      <c r="I175" s="16" t="n"/>
      <c r="J175" s="16" t="n"/>
      <c r="K175" s="16" t="n"/>
      <c r="L175" s="16" t="n"/>
      <c r="M175" s="16" t="n"/>
      <c r="N175" s="18">
        <f>IF(E175="","",IFERROR(INDEX(tblDepartmentAssumptions[Default Growth Rate],MATCH(E175,tblDepartmentAssumptions[Department],0)),Assumptions!$B$6))</f>
        <v/>
      </c>
      <c r="O175" s="16" t="n"/>
      <c r="P175" s="18">
        <f>IF(E175="","",IF(O175&lt;&gt;"",O175,N175))</f>
        <v/>
      </c>
      <c r="Q175" s="18">
        <f>IF(COUNT(H175:J175)=0,"",IFERROR(ROUND(SUMPRODUCT(H175:J175,Assumptions!$B$10:$B$12)/SUMPRODUCT(--(H175:J175&lt;&gt;""),Assumptions!$B$10:$B$12),0),""))</f>
        <v/>
      </c>
      <c r="R175" s="18">
        <f>IF(K175="","",ROUND(K175*Assumptions!$B$8,0))</f>
        <v/>
      </c>
      <c r="S175" s="18">
        <f>IF(AND(Q175="",R175=""),"",IFERROR(ROUND(MAX(IF(Q175="",0,Q175*(1+P175)),IF(R175="",0,R175)),0),""))</f>
        <v/>
      </c>
      <c r="T175" s="18">
        <f>IF(OR(S175="",L175="",L175&lt;=0),"",IFERROR(ROUNDUP(S175/L175,0),""))</f>
        <v/>
      </c>
      <c r="U175" s="16" t="n"/>
      <c r="V175" s="18">
        <f>IF(OR(U175="",L175="",L175&lt;=0),"",U175*L175)</f>
        <v/>
      </c>
      <c r="W175" s="18">
        <f>IF(OR(V175="",S175=""),"",V175-S175)</f>
        <v/>
      </c>
      <c r="X175" s="18">
        <f>IF(COUNTA(A175:M175,O175,U175,Y175)=0,"",IF(A175&lt;&gt;"Yes","Excluded",IF(OR(F175="",B175="",C175="",E175=""),"Setup Incomplete",IF(AND(COUNT(H175:J175)=0,K175=""),"Insufficient Data",IF(OR(L175="",L175&lt;=0),"Capacity Missing",IF(U175="","Plan Missing",IF(W175&lt;0,"Seat Shortage",IF(AND(S175&lt;M175,U175&gt;0),"Below Minimum",IF(W175&gt;=L175,"Excess Capacity","Aligned")))))))))</f>
        <v/>
      </c>
      <c r="Y175" s="17" t="n"/>
    </row>
    <row r="176">
      <c r="A176" s="16" t="n"/>
      <c r="B176" s="16" t="n"/>
      <c r="C176" s="16" t="n"/>
      <c r="D176" s="16" t="n"/>
      <c r="E176" s="16" t="n"/>
      <c r="F176" s="16" t="n"/>
      <c r="G176" s="17" t="n"/>
      <c r="H176" s="16" t="n"/>
      <c r="I176" s="16" t="n"/>
      <c r="J176" s="16" t="n"/>
      <c r="K176" s="16" t="n"/>
      <c r="L176" s="16" t="n"/>
      <c r="M176" s="16" t="n"/>
      <c r="N176" s="18">
        <f>IF(E176="","",IFERROR(INDEX(tblDepartmentAssumptions[Default Growth Rate],MATCH(E176,tblDepartmentAssumptions[Department],0)),Assumptions!$B$6))</f>
        <v/>
      </c>
      <c r="O176" s="16" t="n"/>
      <c r="P176" s="18">
        <f>IF(E176="","",IF(O176&lt;&gt;"",O176,N176))</f>
        <v/>
      </c>
      <c r="Q176" s="18">
        <f>IF(COUNT(H176:J176)=0,"",IFERROR(ROUND(SUMPRODUCT(H176:J176,Assumptions!$B$10:$B$12)/SUMPRODUCT(--(H176:J176&lt;&gt;""),Assumptions!$B$10:$B$12),0),""))</f>
        <v/>
      </c>
      <c r="R176" s="18">
        <f>IF(K176="","",ROUND(K176*Assumptions!$B$8,0))</f>
        <v/>
      </c>
      <c r="S176" s="18">
        <f>IF(AND(Q176="",R176=""),"",IFERROR(ROUND(MAX(IF(Q176="",0,Q176*(1+P176)),IF(R176="",0,R176)),0),""))</f>
        <v/>
      </c>
      <c r="T176" s="18">
        <f>IF(OR(S176="",L176="",L176&lt;=0),"",IFERROR(ROUNDUP(S176/L176,0),""))</f>
        <v/>
      </c>
      <c r="U176" s="16" t="n"/>
      <c r="V176" s="18">
        <f>IF(OR(U176="",L176="",L176&lt;=0),"",U176*L176)</f>
        <v/>
      </c>
      <c r="W176" s="18">
        <f>IF(OR(V176="",S176=""),"",V176-S176)</f>
        <v/>
      </c>
      <c r="X176" s="18">
        <f>IF(COUNTA(A176:M176,O176,U176,Y176)=0,"",IF(A176&lt;&gt;"Yes","Excluded",IF(OR(F176="",B176="",C176="",E176=""),"Setup Incomplete",IF(AND(COUNT(H176:J176)=0,K176=""),"Insufficient Data",IF(OR(L176="",L176&lt;=0),"Capacity Missing",IF(U176="","Plan Missing",IF(W176&lt;0,"Seat Shortage",IF(AND(S176&lt;M176,U176&gt;0),"Below Minimum",IF(W176&gt;=L176,"Excess Capacity","Aligned")))))))))</f>
        <v/>
      </c>
      <c r="Y176" s="17" t="n"/>
    </row>
    <row r="177">
      <c r="A177" s="16" t="n"/>
      <c r="B177" s="16" t="n"/>
      <c r="C177" s="16" t="n"/>
      <c r="D177" s="16" t="n"/>
      <c r="E177" s="16" t="n"/>
      <c r="F177" s="16" t="n"/>
      <c r="G177" s="17" t="n"/>
      <c r="H177" s="16" t="n"/>
      <c r="I177" s="16" t="n"/>
      <c r="J177" s="16" t="n"/>
      <c r="K177" s="16" t="n"/>
      <c r="L177" s="16" t="n"/>
      <c r="M177" s="16" t="n"/>
      <c r="N177" s="18">
        <f>IF(E177="","",IFERROR(INDEX(tblDepartmentAssumptions[Default Growth Rate],MATCH(E177,tblDepartmentAssumptions[Department],0)),Assumptions!$B$6))</f>
        <v/>
      </c>
      <c r="O177" s="16" t="n"/>
      <c r="P177" s="18">
        <f>IF(E177="","",IF(O177&lt;&gt;"",O177,N177))</f>
        <v/>
      </c>
      <c r="Q177" s="18">
        <f>IF(COUNT(H177:J177)=0,"",IFERROR(ROUND(SUMPRODUCT(H177:J177,Assumptions!$B$10:$B$12)/SUMPRODUCT(--(H177:J177&lt;&gt;""),Assumptions!$B$10:$B$12),0),""))</f>
        <v/>
      </c>
      <c r="R177" s="18">
        <f>IF(K177="","",ROUND(K177*Assumptions!$B$8,0))</f>
        <v/>
      </c>
      <c r="S177" s="18">
        <f>IF(AND(Q177="",R177=""),"",IFERROR(ROUND(MAX(IF(Q177="",0,Q177*(1+P177)),IF(R177="",0,R177)),0),""))</f>
        <v/>
      </c>
      <c r="T177" s="18">
        <f>IF(OR(S177="",L177="",L177&lt;=0),"",IFERROR(ROUNDUP(S177/L177,0),""))</f>
        <v/>
      </c>
      <c r="U177" s="16" t="n"/>
      <c r="V177" s="18">
        <f>IF(OR(U177="",L177="",L177&lt;=0),"",U177*L177)</f>
        <v/>
      </c>
      <c r="W177" s="18">
        <f>IF(OR(V177="",S177=""),"",V177-S177)</f>
        <v/>
      </c>
      <c r="X177" s="18">
        <f>IF(COUNTA(A177:M177,O177,U177,Y177)=0,"",IF(A177&lt;&gt;"Yes","Excluded",IF(OR(F177="",B177="",C177="",E177=""),"Setup Incomplete",IF(AND(COUNT(H177:J177)=0,K177=""),"Insufficient Data",IF(OR(L177="",L177&lt;=0),"Capacity Missing",IF(U177="","Plan Missing",IF(W177&lt;0,"Seat Shortage",IF(AND(S177&lt;M177,U177&gt;0),"Below Minimum",IF(W177&gt;=L177,"Excess Capacity","Aligned")))))))))</f>
        <v/>
      </c>
      <c r="Y177" s="17" t="n"/>
    </row>
    <row r="178">
      <c r="A178" s="16" t="n"/>
      <c r="B178" s="16" t="n"/>
      <c r="C178" s="16" t="n"/>
      <c r="D178" s="16" t="n"/>
      <c r="E178" s="16" t="n"/>
      <c r="F178" s="16" t="n"/>
      <c r="G178" s="17" t="n"/>
      <c r="H178" s="16" t="n"/>
      <c r="I178" s="16" t="n"/>
      <c r="J178" s="16" t="n"/>
      <c r="K178" s="16" t="n"/>
      <c r="L178" s="16" t="n"/>
      <c r="M178" s="16" t="n"/>
      <c r="N178" s="18">
        <f>IF(E178="","",IFERROR(INDEX(tblDepartmentAssumptions[Default Growth Rate],MATCH(E178,tblDepartmentAssumptions[Department],0)),Assumptions!$B$6))</f>
        <v/>
      </c>
      <c r="O178" s="16" t="n"/>
      <c r="P178" s="18">
        <f>IF(E178="","",IF(O178&lt;&gt;"",O178,N178))</f>
        <v/>
      </c>
      <c r="Q178" s="18">
        <f>IF(COUNT(H178:J178)=0,"",IFERROR(ROUND(SUMPRODUCT(H178:J178,Assumptions!$B$10:$B$12)/SUMPRODUCT(--(H178:J178&lt;&gt;""),Assumptions!$B$10:$B$12),0),""))</f>
        <v/>
      </c>
      <c r="R178" s="18">
        <f>IF(K178="","",ROUND(K178*Assumptions!$B$8,0))</f>
        <v/>
      </c>
      <c r="S178" s="18">
        <f>IF(AND(Q178="",R178=""),"",IFERROR(ROUND(MAX(IF(Q178="",0,Q178*(1+P178)),IF(R178="",0,R178)),0),""))</f>
        <v/>
      </c>
      <c r="T178" s="18">
        <f>IF(OR(S178="",L178="",L178&lt;=0),"",IFERROR(ROUNDUP(S178/L178,0),""))</f>
        <v/>
      </c>
      <c r="U178" s="16" t="n"/>
      <c r="V178" s="18">
        <f>IF(OR(U178="",L178="",L178&lt;=0),"",U178*L178)</f>
        <v/>
      </c>
      <c r="W178" s="18">
        <f>IF(OR(V178="",S178=""),"",V178-S178)</f>
        <v/>
      </c>
      <c r="X178" s="18">
        <f>IF(COUNTA(A178:M178,O178,U178,Y178)=0,"",IF(A178&lt;&gt;"Yes","Excluded",IF(OR(F178="",B178="",C178="",E178=""),"Setup Incomplete",IF(AND(COUNT(H178:J178)=0,K178=""),"Insufficient Data",IF(OR(L178="",L178&lt;=0),"Capacity Missing",IF(U178="","Plan Missing",IF(W178&lt;0,"Seat Shortage",IF(AND(S178&lt;M178,U178&gt;0),"Below Minimum",IF(W178&gt;=L178,"Excess Capacity","Aligned")))))))))</f>
        <v/>
      </c>
      <c r="Y178" s="17" t="n"/>
    </row>
    <row r="179">
      <c r="A179" s="16" t="n"/>
      <c r="B179" s="16" t="n"/>
      <c r="C179" s="16" t="n"/>
      <c r="D179" s="16" t="n"/>
      <c r="E179" s="16" t="n"/>
      <c r="F179" s="16" t="n"/>
      <c r="G179" s="17" t="n"/>
      <c r="H179" s="16" t="n"/>
      <c r="I179" s="16" t="n"/>
      <c r="J179" s="16" t="n"/>
      <c r="K179" s="16" t="n"/>
      <c r="L179" s="16" t="n"/>
      <c r="M179" s="16" t="n"/>
      <c r="N179" s="18">
        <f>IF(E179="","",IFERROR(INDEX(tblDepartmentAssumptions[Default Growth Rate],MATCH(E179,tblDepartmentAssumptions[Department],0)),Assumptions!$B$6))</f>
        <v/>
      </c>
      <c r="O179" s="16" t="n"/>
      <c r="P179" s="18">
        <f>IF(E179="","",IF(O179&lt;&gt;"",O179,N179))</f>
        <v/>
      </c>
      <c r="Q179" s="18">
        <f>IF(COUNT(H179:J179)=0,"",IFERROR(ROUND(SUMPRODUCT(H179:J179,Assumptions!$B$10:$B$12)/SUMPRODUCT(--(H179:J179&lt;&gt;""),Assumptions!$B$10:$B$12),0),""))</f>
        <v/>
      </c>
      <c r="R179" s="18">
        <f>IF(K179="","",ROUND(K179*Assumptions!$B$8,0))</f>
        <v/>
      </c>
      <c r="S179" s="18">
        <f>IF(AND(Q179="",R179=""),"",IFERROR(ROUND(MAX(IF(Q179="",0,Q179*(1+P179)),IF(R179="",0,R179)),0),""))</f>
        <v/>
      </c>
      <c r="T179" s="18">
        <f>IF(OR(S179="",L179="",L179&lt;=0),"",IFERROR(ROUNDUP(S179/L179,0),""))</f>
        <v/>
      </c>
      <c r="U179" s="16" t="n"/>
      <c r="V179" s="18">
        <f>IF(OR(U179="",L179="",L179&lt;=0),"",U179*L179)</f>
        <v/>
      </c>
      <c r="W179" s="18">
        <f>IF(OR(V179="",S179=""),"",V179-S179)</f>
        <v/>
      </c>
      <c r="X179" s="18">
        <f>IF(COUNTA(A179:M179,O179,U179,Y179)=0,"",IF(A179&lt;&gt;"Yes","Excluded",IF(OR(F179="",B179="",C179="",E179=""),"Setup Incomplete",IF(AND(COUNT(H179:J179)=0,K179=""),"Insufficient Data",IF(OR(L179="",L179&lt;=0),"Capacity Missing",IF(U179="","Plan Missing",IF(W179&lt;0,"Seat Shortage",IF(AND(S179&lt;M179,U179&gt;0),"Below Minimum",IF(W179&gt;=L179,"Excess Capacity","Aligned")))))))))</f>
        <v/>
      </c>
      <c r="Y179" s="17" t="n"/>
    </row>
    <row r="180">
      <c r="A180" s="16" t="n"/>
      <c r="B180" s="16" t="n"/>
      <c r="C180" s="16" t="n"/>
      <c r="D180" s="16" t="n"/>
      <c r="E180" s="16" t="n"/>
      <c r="F180" s="16" t="n"/>
      <c r="G180" s="17" t="n"/>
      <c r="H180" s="16" t="n"/>
      <c r="I180" s="16" t="n"/>
      <c r="J180" s="16" t="n"/>
      <c r="K180" s="16" t="n"/>
      <c r="L180" s="16" t="n"/>
      <c r="M180" s="16" t="n"/>
      <c r="N180" s="18">
        <f>IF(E180="","",IFERROR(INDEX(tblDepartmentAssumptions[Default Growth Rate],MATCH(E180,tblDepartmentAssumptions[Department],0)),Assumptions!$B$6))</f>
        <v/>
      </c>
      <c r="O180" s="16" t="n"/>
      <c r="P180" s="18">
        <f>IF(E180="","",IF(O180&lt;&gt;"",O180,N180))</f>
        <v/>
      </c>
      <c r="Q180" s="18">
        <f>IF(COUNT(H180:J180)=0,"",IFERROR(ROUND(SUMPRODUCT(H180:J180,Assumptions!$B$10:$B$12)/SUMPRODUCT(--(H180:J180&lt;&gt;""),Assumptions!$B$10:$B$12),0),""))</f>
        <v/>
      </c>
      <c r="R180" s="18">
        <f>IF(K180="","",ROUND(K180*Assumptions!$B$8,0))</f>
        <v/>
      </c>
      <c r="S180" s="18">
        <f>IF(AND(Q180="",R180=""),"",IFERROR(ROUND(MAX(IF(Q180="",0,Q180*(1+P180)),IF(R180="",0,R180)),0),""))</f>
        <v/>
      </c>
      <c r="T180" s="18">
        <f>IF(OR(S180="",L180="",L180&lt;=0),"",IFERROR(ROUNDUP(S180/L180,0),""))</f>
        <v/>
      </c>
      <c r="U180" s="16" t="n"/>
      <c r="V180" s="18">
        <f>IF(OR(U180="",L180="",L180&lt;=0),"",U180*L180)</f>
        <v/>
      </c>
      <c r="W180" s="18">
        <f>IF(OR(V180="",S180=""),"",V180-S180)</f>
        <v/>
      </c>
      <c r="X180" s="18">
        <f>IF(COUNTA(A180:M180,O180,U180,Y180)=0,"",IF(A180&lt;&gt;"Yes","Excluded",IF(OR(F180="",B180="",C180="",E180=""),"Setup Incomplete",IF(AND(COUNT(H180:J180)=0,K180=""),"Insufficient Data",IF(OR(L180="",L180&lt;=0),"Capacity Missing",IF(U180="","Plan Missing",IF(W180&lt;0,"Seat Shortage",IF(AND(S180&lt;M180,U180&gt;0),"Below Minimum",IF(W180&gt;=L180,"Excess Capacity","Aligned")))))))))</f>
        <v/>
      </c>
      <c r="Y180" s="17" t="n"/>
    </row>
    <row r="181">
      <c r="A181" s="16" t="n"/>
      <c r="B181" s="16" t="n"/>
      <c r="C181" s="16" t="n"/>
      <c r="D181" s="16" t="n"/>
      <c r="E181" s="16" t="n"/>
      <c r="F181" s="16" t="n"/>
      <c r="G181" s="17" t="n"/>
      <c r="H181" s="16" t="n"/>
      <c r="I181" s="16" t="n"/>
      <c r="J181" s="16" t="n"/>
      <c r="K181" s="16" t="n"/>
      <c r="L181" s="16" t="n"/>
      <c r="M181" s="16" t="n"/>
      <c r="N181" s="18">
        <f>IF(E181="","",IFERROR(INDEX(tblDepartmentAssumptions[Default Growth Rate],MATCH(E181,tblDepartmentAssumptions[Department],0)),Assumptions!$B$6))</f>
        <v/>
      </c>
      <c r="O181" s="16" t="n"/>
      <c r="P181" s="18">
        <f>IF(E181="","",IF(O181&lt;&gt;"",O181,N181))</f>
        <v/>
      </c>
      <c r="Q181" s="18">
        <f>IF(COUNT(H181:J181)=0,"",IFERROR(ROUND(SUMPRODUCT(H181:J181,Assumptions!$B$10:$B$12)/SUMPRODUCT(--(H181:J181&lt;&gt;""),Assumptions!$B$10:$B$12),0),""))</f>
        <v/>
      </c>
      <c r="R181" s="18">
        <f>IF(K181="","",ROUND(K181*Assumptions!$B$8,0))</f>
        <v/>
      </c>
      <c r="S181" s="18">
        <f>IF(AND(Q181="",R181=""),"",IFERROR(ROUND(MAX(IF(Q181="",0,Q181*(1+P181)),IF(R181="",0,R181)),0),""))</f>
        <v/>
      </c>
      <c r="T181" s="18">
        <f>IF(OR(S181="",L181="",L181&lt;=0),"",IFERROR(ROUNDUP(S181/L181,0),""))</f>
        <v/>
      </c>
      <c r="U181" s="16" t="n"/>
      <c r="V181" s="18">
        <f>IF(OR(U181="",L181="",L181&lt;=0),"",U181*L181)</f>
        <v/>
      </c>
      <c r="W181" s="18">
        <f>IF(OR(V181="",S181=""),"",V181-S181)</f>
        <v/>
      </c>
      <c r="X181" s="18">
        <f>IF(COUNTA(A181:M181,O181,U181,Y181)=0,"",IF(A181&lt;&gt;"Yes","Excluded",IF(OR(F181="",B181="",C181="",E181=""),"Setup Incomplete",IF(AND(COUNT(H181:J181)=0,K181=""),"Insufficient Data",IF(OR(L181="",L181&lt;=0),"Capacity Missing",IF(U181="","Plan Missing",IF(W181&lt;0,"Seat Shortage",IF(AND(S181&lt;M181,U181&gt;0),"Below Minimum",IF(W181&gt;=L181,"Excess Capacity","Aligned")))))))))</f>
        <v/>
      </c>
      <c r="Y181" s="17" t="n"/>
    </row>
    <row r="182">
      <c r="A182" s="16" t="n"/>
      <c r="B182" s="16" t="n"/>
      <c r="C182" s="16" t="n"/>
      <c r="D182" s="16" t="n"/>
      <c r="E182" s="16" t="n"/>
      <c r="F182" s="16" t="n"/>
      <c r="G182" s="17" t="n"/>
      <c r="H182" s="16" t="n"/>
      <c r="I182" s="16" t="n"/>
      <c r="J182" s="16" t="n"/>
      <c r="K182" s="16" t="n"/>
      <c r="L182" s="16" t="n"/>
      <c r="M182" s="16" t="n"/>
      <c r="N182" s="18">
        <f>IF(E182="","",IFERROR(INDEX(tblDepartmentAssumptions[Default Growth Rate],MATCH(E182,tblDepartmentAssumptions[Department],0)),Assumptions!$B$6))</f>
        <v/>
      </c>
      <c r="O182" s="16" t="n"/>
      <c r="P182" s="18">
        <f>IF(E182="","",IF(O182&lt;&gt;"",O182,N182))</f>
        <v/>
      </c>
      <c r="Q182" s="18">
        <f>IF(COUNT(H182:J182)=0,"",IFERROR(ROUND(SUMPRODUCT(H182:J182,Assumptions!$B$10:$B$12)/SUMPRODUCT(--(H182:J182&lt;&gt;""),Assumptions!$B$10:$B$12),0),""))</f>
        <v/>
      </c>
      <c r="R182" s="18">
        <f>IF(K182="","",ROUND(K182*Assumptions!$B$8,0))</f>
        <v/>
      </c>
      <c r="S182" s="18">
        <f>IF(AND(Q182="",R182=""),"",IFERROR(ROUND(MAX(IF(Q182="",0,Q182*(1+P182)),IF(R182="",0,R182)),0),""))</f>
        <v/>
      </c>
      <c r="T182" s="18">
        <f>IF(OR(S182="",L182="",L182&lt;=0),"",IFERROR(ROUNDUP(S182/L182,0),""))</f>
        <v/>
      </c>
      <c r="U182" s="16" t="n"/>
      <c r="V182" s="18">
        <f>IF(OR(U182="",L182="",L182&lt;=0),"",U182*L182)</f>
        <v/>
      </c>
      <c r="W182" s="18">
        <f>IF(OR(V182="",S182=""),"",V182-S182)</f>
        <v/>
      </c>
      <c r="X182" s="18">
        <f>IF(COUNTA(A182:M182,O182,U182,Y182)=0,"",IF(A182&lt;&gt;"Yes","Excluded",IF(OR(F182="",B182="",C182="",E182=""),"Setup Incomplete",IF(AND(COUNT(H182:J182)=0,K182=""),"Insufficient Data",IF(OR(L182="",L182&lt;=0),"Capacity Missing",IF(U182="","Plan Missing",IF(W182&lt;0,"Seat Shortage",IF(AND(S182&lt;M182,U182&gt;0),"Below Minimum",IF(W182&gt;=L182,"Excess Capacity","Aligned")))))))))</f>
        <v/>
      </c>
      <c r="Y182" s="17" t="n"/>
    </row>
    <row r="183">
      <c r="A183" s="16" t="n"/>
      <c r="B183" s="16" t="n"/>
      <c r="C183" s="16" t="n"/>
      <c r="D183" s="16" t="n"/>
      <c r="E183" s="16" t="n"/>
      <c r="F183" s="16" t="n"/>
      <c r="G183" s="17" t="n"/>
      <c r="H183" s="16" t="n"/>
      <c r="I183" s="16" t="n"/>
      <c r="J183" s="16" t="n"/>
      <c r="K183" s="16" t="n"/>
      <c r="L183" s="16" t="n"/>
      <c r="M183" s="16" t="n"/>
      <c r="N183" s="18">
        <f>IF(E183="","",IFERROR(INDEX(tblDepartmentAssumptions[Default Growth Rate],MATCH(E183,tblDepartmentAssumptions[Department],0)),Assumptions!$B$6))</f>
        <v/>
      </c>
      <c r="O183" s="16" t="n"/>
      <c r="P183" s="18">
        <f>IF(E183="","",IF(O183&lt;&gt;"",O183,N183))</f>
        <v/>
      </c>
      <c r="Q183" s="18">
        <f>IF(COUNT(H183:J183)=0,"",IFERROR(ROUND(SUMPRODUCT(H183:J183,Assumptions!$B$10:$B$12)/SUMPRODUCT(--(H183:J183&lt;&gt;""),Assumptions!$B$10:$B$12),0),""))</f>
        <v/>
      </c>
      <c r="R183" s="18">
        <f>IF(K183="","",ROUND(K183*Assumptions!$B$8,0))</f>
        <v/>
      </c>
      <c r="S183" s="18">
        <f>IF(AND(Q183="",R183=""),"",IFERROR(ROUND(MAX(IF(Q183="",0,Q183*(1+P183)),IF(R183="",0,R183)),0),""))</f>
        <v/>
      </c>
      <c r="T183" s="18">
        <f>IF(OR(S183="",L183="",L183&lt;=0),"",IFERROR(ROUNDUP(S183/L183,0),""))</f>
        <v/>
      </c>
      <c r="U183" s="16" t="n"/>
      <c r="V183" s="18">
        <f>IF(OR(U183="",L183="",L183&lt;=0),"",U183*L183)</f>
        <v/>
      </c>
      <c r="W183" s="18">
        <f>IF(OR(V183="",S183=""),"",V183-S183)</f>
        <v/>
      </c>
      <c r="X183" s="18">
        <f>IF(COUNTA(A183:M183,O183,U183,Y183)=0,"",IF(A183&lt;&gt;"Yes","Excluded",IF(OR(F183="",B183="",C183="",E183=""),"Setup Incomplete",IF(AND(COUNT(H183:J183)=0,K183=""),"Insufficient Data",IF(OR(L183="",L183&lt;=0),"Capacity Missing",IF(U183="","Plan Missing",IF(W183&lt;0,"Seat Shortage",IF(AND(S183&lt;M183,U183&gt;0),"Below Minimum",IF(W183&gt;=L183,"Excess Capacity","Aligned")))))))))</f>
        <v/>
      </c>
      <c r="Y183" s="17" t="n"/>
    </row>
    <row r="184">
      <c r="A184" s="16" t="n"/>
      <c r="B184" s="16" t="n"/>
      <c r="C184" s="16" t="n"/>
      <c r="D184" s="16" t="n"/>
      <c r="E184" s="16" t="n"/>
      <c r="F184" s="16" t="n"/>
      <c r="G184" s="17" t="n"/>
      <c r="H184" s="16" t="n"/>
      <c r="I184" s="16" t="n"/>
      <c r="J184" s="16" t="n"/>
      <c r="K184" s="16" t="n"/>
      <c r="L184" s="16" t="n"/>
      <c r="M184" s="16" t="n"/>
      <c r="N184" s="18">
        <f>IF(E184="","",IFERROR(INDEX(tblDepartmentAssumptions[Default Growth Rate],MATCH(E184,tblDepartmentAssumptions[Department],0)),Assumptions!$B$6))</f>
        <v/>
      </c>
      <c r="O184" s="16" t="n"/>
      <c r="P184" s="18">
        <f>IF(E184="","",IF(O184&lt;&gt;"",O184,N184))</f>
        <v/>
      </c>
      <c r="Q184" s="18">
        <f>IF(COUNT(H184:J184)=0,"",IFERROR(ROUND(SUMPRODUCT(H184:J184,Assumptions!$B$10:$B$12)/SUMPRODUCT(--(H184:J184&lt;&gt;""),Assumptions!$B$10:$B$12),0),""))</f>
        <v/>
      </c>
      <c r="R184" s="18">
        <f>IF(K184="","",ROUND(K184*Assumptions!$B$8,0))</f>
        <v/>
      </c>
      <c r="S184" s="18">
        <f>IF(AND(Q184="",R184=""),"",IFERROR(ROUND(MAX(IF(Q184="",0,Q184*(1+P184)),IF(R184="",0,R184)),0),""))</f>
        <v/>
      </c>
      <c r="T184" s="18">
        <f>IF(OR(S184="",L184="",L184&lt;=0),"",IFERROR(ROUNDUP(S184/L184,0),""))</f>
        <v/>
      </c>
      <c r="U184" s="16" t="n"/>
      <c r="V184" s="18">
        <f>IF(OR(U184="",L184="",L184&lt;=0),"",U184*L184)</f>
        <v/>
      </c>
      <c r="W184" s="18">
        <f>IF(OR(V184="",S184=""),"",V184-S184)</f>
        <v/>
      </c>
      <c r="X184" s="18">
        <f>IF(COUNTA(A184:M184,O184,U184,Y184)=0,"",IF(A184&lt;&gt;"Yes","Excluded",IF(OR(F184="",B184="",C184="",E184=""),"Setup Incomplete",IF(AND(COUNT(H184:J184)=0,K184=""),"Insufficient Data",IF(OR(L184="",L184&lt;=0),"Capacity Missing",IF(U184="","Plan Missing",IF(W184&lt;0,"Seat Shortage",IF(AND(S184&lt;M184,U184&gt;0),"Below Minimum",IF(W184&gt;=L184,"Excess Capacity","Aligned")))))))))</f>
        <v/>
      </c>
      <c r="Y184" s="17" t="n"/>
    </row>
    <row r="185">
      <c r="A185" s="16" t="n"/>
      <c r="B185" s="16" t="n"/>
      <c r="C185" s="16" t="n"/>
      <c r="D185" s="16" t="n"/>
      <c r="E185" s="16" t="n"/>
      <c r="F185" s="16" t="n"/>
      <c r="G185" s="17" t="n"/>
      <c r="H185" s="16" t="n"/>
      <c r="I185" s="16" t="n"/>
      <c r="J185" s="16" t="n"/>
      <c r="K185" s="16" t="n"/>
      <c r="L185" s="16" t="n"/>
      <c r="M185" s="16" t="n"/>
      <c r="N185" s="18">
        <f>IF(E185="","",IFERROR(INDEX(tblDepartmentAssumptions[Default Growth Rate],MATCH(E185,tblDepartmentAssumptions[Department],0)),Assumptions!$B$6))</f>
        <v/>
      </c>
      <c r="O185" s="16" t="n"/>
      <c r="P185" s="18">
        <f>IF(E185="","",IF(O185&lt;&gt;"",O185,N185))</f>
        <v/>
      </c>
      <c r="Q185" s="18">
        <f>IF(COUNT(H185:J185)=0,"",IFERROR(ROUND(SUMPRODUCT(H185:J185,Assumptions!$B$10:$B$12)/SUMPRODUCT(--(H185:J185&lt;&gt;""),Assumptions!$B$10:$B$12),0),""))</f>
        <v/>
      </c>
      <c r="R185" s="18">
        <f>IF(K185="","",ROUND(K185*Assumptions!$B$8,0))</f>
        <v/>
      </c>
      <c r="S185" s="18">
        <f>IF(AND(Q185="",R185=""),"",IFERROR(ROUND(MAX(IF(Q185="",0,Q185*(1+P185)),IF(R185="",0,R185)),0),""))</f>
        <v/>
      </c>
      <c r="T185" s="18">
        <f>IF(OR(S185="",L185="",L185&lt;=0),"",IFERROR(ROUNDUP(S185/L185,0),""))</f>
        <v/>
      </c>
      <c r="U185" s="16" t="n"/>
      <c r="V185" s="18">
        <f>IF(OR(U185="",L185="",L185&lt;=0),"",U185*L185)</f>
        <v/>
      </c>
      <c r="W185" s="18">
        <f>IF(OR(V185="",S185=""),"",V185-S185)</f>
        <v/>
      </c>
      <c r="X185" s="18">
        <f>IF(COUNTA(A185:M185,O185,U185,Y185)=0,"",IF(A185&lt;&gt;"Yes","Excluded",IF(OR(F185="",B185="",C185="",E185=""),"Setup Incomplete",IF(AND(COUNT(H185:J185)=0,K185=""),"Insufficient Data",IF(OR(L185="",L185&lt;=0),"Capacity Missing",IF(U185="","Plan Missing",IF(W185&lt;0,"Seat Shortage",IF(AND(S185&lt;M185,U185&gt;0),"Below Minimum",IF(W185&gt;=L185,"Excess Capacity","Aligned")))))))))</f>
        <v/>
      </c>
      <c r="Y185" s="17" t="n"/>
    </row>
    <row r="186">
      <c r="A186" s="16" t="n"/>
      <c r="B186" s="16" t="n"/>
      <c r="C186" s="16" t="n"/>
      <c r="D186" s="16" t="n"/>
      <c r="E186" s="16" t="n"/>
      <c r="F186" s="16" t="n"/>
      <c r="G186" s="17" t="n"/>
      <c r="H186" s="16" t="n"/>
      <c r="I186" s="16" t="n"/>
      <c r="J186" s="16" t="n"/>
      <c r="K186" s="16" t="n"/>
      <c r="L186" s="16" t="n"/>
      <c r="M186" s="16" t="n"/>
      <c r="N186" s="18">
        <f>IF(E186="","",IFERROR(INDEX(tblDepartmentAssumptions[Default Growth Rate],MATCH(E186,tblDepartmentAssumptions[Department],0)),Assumptions!$B$6))</f>
        <v/>
      </c>
      <c r="O186" s="16" t="n"/>
      <c r="P186" s="18">
        <f>IF(E186="","",IF(O186&lt;&gt;"",O186,N186))</f>
        <v/>
      </c>
      <c r="Q186" s="18">
        <f>IF(COUNT(H186:J186)=0,"",IFERROR(ROUND(SUMPRODUCT(H186:J186,Assumptions!$B$10:$B$12)/SUMPRODUCT(--(H186:J186&lt;&gt;""),Assumptions!$B$10:$B$12),0),""))</f>
        <v/>
      </c>
      <c r="R186" s="18">
        <f>IF(K186="","",ROUND(K186*Assumptions!$B$8,0))</f>
        <v/>
      </c>
      <c r="S186" s="18">
        <f>IF(AND(Q186="",R186=""),"",IFERROR(ROUND(MAX(IF(Q186="",0,Q186*(1+P186)),IF(R186="",0,R186)),0),""))</f>
        <v/>
      </c>
      <c r="T186" s="18">
        <f>IF(OR(S186="",L186="",L186&lt;=0),"",IFERROR(ROUNDUP(S186/L186,0),""))</f>
        <v/>
      </c>
      <c r="U186" s="16" t="n"/>
      <c r="V186" s="18">
        <f>IF(OR(U186="",L186="",L186&lt;=0),"",U186*L186)</f>
        <v/>
      </c>
      <c r="W186" s="18">
        <f>IF(OR(V186="",S186=""),"",V186-S186)</f>
        <v/>
      </c>
      <c r="X186" s="18">
        <f>IF(COUNTA(A186:M186,O186,U186,Y186)=0,"",IF(A186&lt;&gt;"Yes","Excluded",IF(OR(F186="",B186="",C186="",E186=""),"Setup Incomplete",IF(AND(COUNT(H186:J186)=0,K186=""),"Insufficient Data",IF(OR(L186="",L186&lt;=0),"Capacity Missing",IF(U186="","Plan Missing",IF(W186&lt;0,"Seat Shortage",IF(AND(S186&lt;M186,U186&gt;0),"Below Minimum",IF(W186&gt;=L186,"Excess Capacity","Aligned")))))))))</f>
        <v/>
      </c>
      <c r="Y186" s="17" t="n"/>
    </row>
    <row r="187">
      <c r="A187" s="16" t="n"/>
      <c r="B187" s="16" t="n"/>
      <c r="C187" s="16" t="n"/>
      <c r="D187" s="16" t="n"/>
      <c r="E187" s="16" t="n"/>
      <c r="F187" s="16" t="n"/>
      <c r="G187" s="17" t="n"/>
      <c r="H187" s="16" t="n"/>
      <c r="I187" s="16" t="n"/>
      <c r="J187" s="16" t="n"/>
      <c r="K187" s="16" t="n"/>
      <c r="L187" s="16" t="n"/>
      <c r="M187" s="16" t="n"/>
      <c r="N187" s="18">
        <f>IF(E187="","",IFERROR(INDEX(tblDepartmentAssumptions[Default Growth Rate],MATCH(E187,tblDepartmentAssumptions[Department],0)),Assumptions!$B$6))</f>
        <v/>
      </c>
      <c r="O187" s="16" t="n"/>
      <c r="P187" s="18">
        <f>IF(E187="","",IF(O187&lt;&gt;"",O187,N187))</f>
        <v/>
      </c>
      <c r="Q187" s="18">
        <f>IF(COUNT(H187:J187)=0,"",IFERROR(ROUND(SUMPRODUCT(H187:J187,Assumptions!$B$10:$B$12)/SUMPRODUCT(--(H187:J187&lt;&gt;""),Assumptions!$B$10:$B$12),0),""))</f>
        <v/>
      </c>
      <c r="R187" s="18">
        <f>IF(K187="","",ROUND(K187*Assumptions!$B$8,0))</f>
        <v/>
      </c>
      <c r="S187" s="18">
        <f>IF(AND(Q187="",R187=""),"",IFERROR(ROUND(MAX(IF(Q187="",0,Q187*(1+P187)),IF(R187="",0,R187)),0),""))</f>
        <v/>
      </c>
      <c r="T187" s="18">
        <f>IF(OR(S187="",L187="",L187&lt;=0),"",IFERROR(ROUNDUP(S187/L187,0),""))</f>
        <v/>
      </c>
      <c r="U187" s="16" t="n"/>
      <c r="V187" s="18">
        <f>IF(OR(U187="",L187="",L187&lt;=0),"",U187*L187)</f>
        <v/>
      </c>
      <c r="W187" s="18">
        <f>IF(OR(V187="",S187=""),"",V187-S187)</f>
        <v/>
      </c>
      <c r="X187" s="18">
        <f>IF(COUNTA(A187:M187,O187,U187,Y187)=0,"",IF(A187&lt;&gt;"Yes","Excluded",IF(OR(F187="",B187="",C187="",E187=""),"Setup Incomplete",IF(AND(COUNT(H187:J187)=0,K187=""),"Insufficient Data",IF(OR(L187="",L187&lt;=0),"Capacity Missing",IF(U187="","Plan Missing",IF(W187&lt;0,"Seat Shortage",IF(AND(S187&lt;M187,U187&gt;0),"Below Minimum",IF(W187&gt;=L187,"Excess Capacity","Aligned")))))))))</f>
        <v/>
      </c>
      <c r="Y187" s="17" t="n"/>
    </row>
    <row r="188">
      <c r="A188" s="16" t="n"/>
      <c r="B188" s="16" t="n"/>
      <c r="C188" s="16" t="n"/>
      <c r="D188" s="16" t="n"/>
      <c r="E188" s="16" t="n"/>
      <c r="F188" s="16" t="n"/>
      <c r="G188" s="17" t="n"/>
      <c r="H188" s="16" t="n"/>
      <c r="I188" s="16" t="n"/>
      <c r="J188" s="16" t="n"/>
      <c r="K188" s="16" t="n"/>
      <c r="L188" s="16" t="n"/>
      <c r="M188" s="16" t="n"/>
      <c r="N188" s="18">
        <f>IF(E188="","",IFERROR(INDEX(tblDepartmentAssumptions[Default Growth Rate],MATCH(E188,tblDepartmentAssumptions[Department],0)),Assumptions!$B$6))</f>
        <v/>
      </c>
      <c r="O188" s="16" t="n"/>
      <c r="P188" s="18">
        <f>IF(E188="","",IF(O188&lt;&gt;"",O188,N188))</f>
        <v/>
      </c>
      <c r="Q188" s="18">
        <f>IF(COUNT(H188:J188)=0,"",IFERROR(ROUND(SUMPRODUCT(H188:J188,Assumptions!$B$10:$B$12)/SUMPRODUCT(--(H188:J188&lt;&gt;""),Assumptions!$B$10:$B$12),0),""))</f>
        <v/>
      </c>
      <c r="R188" s="18">
        <f>IF(K188="","",ROUND(K188*Assumptions!$B$8,0))</f>
        <v/>
      </c>
      <c r="S188" s="18">
        <f>IF(AND(Q188="",R188=""),"",IFERROR(ROUND(MAX(IF(Q188="",0,Q188*(1+P188)),IF(R188="",0,R188)),0),""))</f>
        <v/>
      </c>
      <c r="T188" s="18">
        <f>IF(OR(S188="",L188="",L188&lt;=0),"",IFERROR(ROUNDUP(S188/L188,0),""))</f>
        <v/>
      </c>
      <c r="U188" s="16" t="n"/>
      <c r="V188" s="18">
        <f>IF(OR(U188="",L188="",L188&lt;=0),"",U188*L188)</f>
        <v/>
      </c>
      <c r="W188" s="18">
        <f>IF(OR(V188="",S188=""),"",V188-S188)</f>
        <v/>
      </c>
      <c r="X188" s="18">
        <f>IF(COUNTA(A188:M188,O188,U188,Y188)=0,"",IF(A188&lt;&gt;"Yes","Excluded",IF(OR(F188="",B188="",C188="",E188=""),"Setup Incomplete",IF(AND(COUNT(H188:J188)=0,K188=""),"Insufficient Data",IF(OR(L188="",L188&lt;=0),"Capacity Missing",IF(U188="","Plan Missing",IF(W188&lt;0,"Seat Shortage",IF(AND(S188&lt;M188,U188&gt;0),"Below Minimum",IF(W188&gt;=L188,"Excess Capacity","Aligned")))))))))</f>
        <v/>
      </c>
      <c r="Y188" s="17" t="n"/>
    </row>
    <row r="189">
      <c r="A189" s="16" t="n"/>
      <c r="B189" s="16" t="n"/>
      <c r="C189" s="16" t="n"/>
      <c r="D189" s="16" t="n"/>
      <c r="E189" s="16" t="n"/>
      <c r="F189" s="16" t="n"/>
      <c r="G189" s="17" t="n"/>
      <c r="H189" s="16" t="n"/>
      <c r="I189" s="16" t="n"/>
      <c r="J189" s="16" t="n"/>
      <c r="K189" s="16" t="n"/>
      <c r="L189" s="16" t="n"/>
      <c r="M189" s="16" t="n"/>
      <c r="N189" s="18">
        <f>IF(E189="","",IFERROR(INDEX(tblDepartmentAssumptions[Default Growth Rate],MATCH(E189,tblDepartmentAssumptions[Department],0)),Assumptions!$B$6))</f>
        <v/>
      </c>
      <c r="O189" s="16" t="n"/>
      <c r="P189" s="18">
        <f>IF(E189="","",IF(O189&lt;&gt;"",O189,N189))</f>
        <v/>
      </c>
      <c r="Q189" s="18">
        <f>IF(COUNT(H189:J189)=0,"",IFERROR(ROUND(SUMPRODUCT(H189:J189,Assumptions!$B$10:$B$12)/SUMPRODUCT(--(H189:J189&lt;&gt;""),Assumptions!$B$10:$B$12),0),""))</f>
        <v/>
      </c>
      <c r="R189" s="18">
        <f>IF(K189="","",ROUND(K189*Assumptions!$B$8,0))</f>
        <v/>
      </c>
      <c r="S189" s="18">
        <f>IF(AND(Q189="",R189=""),"",IFERROR(ROUND(MAX(IF(Q189="",0,Q189*(1+P189)),IF(R189="",0,R189)),0),""))</f>
        <v/>
      </c>
      <c r="T189" s="18">
        <f>IF(OR(S189="",L189="",L189&lt;=0),"",IFERROR(ROUNDUP(S189/L189,0),""))</f>
        <v/>
      </c>
      <c r="U189" s="16" t="n"/>
      <c r="V189" s="18">
        <f>IF(OR(U189="",L189="",L189&lt;=0),"",U189*L189)</f>
        <v/>
      </c>
      <c r="W189" s="18">
        <f>IF(OR(V189="",S189=""),"",V189-S189)</f>
        <v/>
      </c>
      <c r="X189" s="18">
        <f>IF(COUNTA(A189:M189,O189,U189,Y189)=0,"",IF(A189&lt;&gt;"Yes","Excluded",IF(OR(F189="",B189="",C189="",E189=""),"Setup Incomplete",IF(AND(COUNT(H189:J189)=0,K189=""),"Insufficient Data",IF(OR(L189="",L189&lt;=0),"Capacity Missing",IF(U189="","Plan Missing",IF(W189&lt;0,"Seat Shortage",IF(AND(S189&lt;M189,U189&gt;0),"Below Minimum",IF(W189&gt;=L189,"Excess Capacity","Aligned")))))))))</f>
        <v/>
      </c>
      <c r="Y189" s="17" t="n"/>
    </row>
    <row r="190">
      <c r="A190" s="16" t="n"/>
      <c r="B190" s="16" t="n"/>
      <c r="C190" s="16" t="n"/>
      <c r="D190" s="16" t="n"/>
      <c r="E190" s="16" t="n"/>
      <c r="F190" s="16" t="n"/>
      <c r="G190" s="17" t="n"/>
      <c r="H190" s="16" t="n"/>
      <c r="I190" s="16" t="n"/>
      <c r="J190" s="16" t="n"/>
      <c r="K190" s="16" t="n"/>
      <c r="L190" s="16" t="n"/>
      <c r="M190" s="16" t="n"/>
      <c r="N190" s="18">
        <f>IF(E190="","",IFERROR(INDEX(tblDepartmentAssumptions[Default Growth Rate],MATCH(E190,tblDepartmentAssumptions[Department],0)),Assumptions!$B$6))</f>
        <v/>
      </c>
      <c r="O190" s="16" t="n"/>
      <c r="P190" s="18">
        <f>IF(E190="","",IF(O190&lt;&gt;"",O190,N190))</f>
        <v/>
      </c>
      <c r="Q190" s="18">
        <f>IF(COUNT(H190:J190)=0,"",IFERROR(ROUND(SUMPRODUCT(H190:J190,Assumptions!$B$10:$B$12)/SUMPRODUCT(--(H190:J190&lt;&gt;""),Assumptions!$B$10:$B$12),0),""))</f>
        <v/>
      </c>
      <c r="R190" s="18">
        <f>IF(K190="","",ROUND(K190*Assumptions!$B$8,0))</f>
        <v/>
      </c>
      <c r="S190" s="18">
        <f>IF(AND(Q190="",R190=""),"",IFERROR(ROUND(MAX(IF(Q190="",0,Q190*(1+P190)),IF(R190="",0,R190)),0),""))</f>
        <v/>
      </c>
      <c r="T190" s="18">
        <f>IF(OR(S190="",L190="",L190&lt;=0),"",IFERROR(ROUNDUP(S190/L190,0),""))</f>
        <v/>
      </c>
      <c r="U190" s="16" t="n"/>
      <c r="V190" s="18">
        <f>IF(OR(U190="",L190="",L190&lt;=0),"",U190*L190)</f>
        <v/>
      </c>
      <c r="W190" s="18">
        <f>IF(OR(V190="",S190=""),"",V190-S190)</f>
        <v/>
      </c>
      <c r="X190" s="18">
        <f>IF(COUNTA(A190:M190,O190,U190,Y190)=0,"",IF(A190&lt;&gt;"Yes","Excluded",IF(OR(F190="",B190="",C190="",E190=""),"Setup Incomplete",IF(AND(COUNT(H190:J190)=0,K190=""),"Insufficient Data",IF(OR(L190="",L190&lt;=0),"Capacity Missing",IF(U190="","Plan Missing",IF(W190&lt;0,"Seat Shortage",IF(AND(S190&lt;M190,U190&gt;0),"Below Minimum",IF(W190&gt;=L190,"Excess Capacity","Aligned")))))))))</f>
        <v/>
      </c>
      <c r="Y190" s="17" t="n"/>
    </row>
    <row r="191">
      <c r="A191" s="16" t="n"/>
      <c r="B191" s="16" t="n"/>
      <c r="C191" s="16" t="n"/>
      <c r="D191" s="16" t="n"/>
      <c r="E191" s="16" t="n"/>
      <c r="F191" s="16" t="n"/>
      <c r="G191" s="17" t="n"/>
      <c r="H191" s="16" t="n"/>
      <c r="I191" s="16" t="n"/>
      <c r="J191" s="16" t="n"/>
      <c r="K191" s="16" t="n"/>
      <c r="L191" s="16" t="n"/>
      <c r="M191" s="16" t="n"/>
      <c r="N191" s="18">
        <f>IF(E191="","",IFERROR(INDEX(tblDepartmentAssumptions[Default Growth Rate],MATCH(E191,tblDepartmentAssumptions[Department],0)),Assumptions!$B$6))</f>
        <v/>
      </c>
      <c r="O191" s="16" t="n"/>
      <c r="P191" s="18">
        <f>IF(E191="","",IF(O191&lt;&gt;"",O191,N191))</f>
        <v/>
      </c>
      <c r="Q191" s="18">
        <f>IF(COUNT(H191:J191)=0,"",IFERROR(ROUND(SUMPRODUCT(H191:J191,Assumptions!$B$10:$B$12)/SUMPRODUCT(--(H191:J191&lt;&gt;""),Assumptions!$B$10:$B$12),0),""))</f>
        <v/>
      </c>
      <c r="R191" s="18">
        <f>IF(K191="","",ROUND(K191*Assumptions!$B$8,0))</f>
        <v/>
      </c>
      <c r="S191" s="18">
        <f>IF(AND(Q191="",R191=""),"",IFERROR(ROUND(MAX(IF(Q191="",0,Q191*(1+P191)),IF(R191="",0,R191)),0),""))</f>
        <v/>
      </c>
      <c r="T191" s="18">
        <f>IF(OR(S191="",L191="",L191&lt;=0),"",IFERROR(ROUNDUP(S191/L191,0),""))</f>
        <v/>
      </c>
      <c r="U191" s="16" t="n"/>
      <c r="V191" s="18">
        <f>IF(OR(U191="",L191="",L191&lt;=0),"",U191*L191)</f>
        <v/>
      </c>
      <c r="W191" s="18">
        <f>IF(OR(V191="",S191=""),"",V191-S191)</f>
        <v/>
      </c>
      <c r="X191" s="18">
        <f>IF(COUNTA(A191:M191,O191,U191,Y191)=0,"",IF(A191&lt;&gt;"Yes","Excluded",IF(OR(F191="",B191="",C191="",E191=""),"Setup Incomplete",IF(AND(COUNT(H191:J191)=0,K191=""),"Insufficient Data",IF(OR(L191="",L191&lt;=0),"Capacity Missing",IF(U191="","Plan Missing",IF(W191&lt;0,"Seat Shortage",IF(AND(S191&lt;M191,U191&gt;0),"Below Minimum",IF(W191&gt;=L191,"Excess Capacity","Aligned")))))))))</f>
        <v/>
      </c>
      <c r="Y191" s="17" t="n"/>
    </row>
    <row r="192">
      <c r="A192" s="16" t="n"/>
      <c r="B192" s="16" t="n"/>
      <c r="C192" s="16" t="n"/>
      <c r="D192" s="16" t="n"/>
      <c r="E192" s="16" t="n"/>
      <c r="F192" s="16" t="n"/>
      <c r="G192" s="17" t="n"/>
      <c r="H192" s="16" t="n"/>
      <c r="I192" s="16" t="n"/>
      <c r="J192" s="16" t="n"/>
      <c r="K192" s="16" t="n"/>
      <c r="L192" s="16" t="n"/>
      <c r="M192" s="16" t="n"/>
      <c r="N192" s="18">
        <f>IF(E192="","",IFERROR(INDEX(tblDepartmentAssumptions[Default Growth Rate],MATCH(E192,tblDepartmentAssumptions[Department],0)),Assumptions!$B$6))</f>
        <v/>
      </c>
      <c r="O192" s="16" t="n"/>
      <c r="P192" s="18">
        <f>IF(E192="","",IF(O192&lt;&gt;"",O192,N192))</f>
        <v/>
      </c>
      <c r="Q192" s="18">
        <f>IF(COUNT(H192:J192)=0,"",IFERROR(ROUND(SUMPRODUCT(H192:J192,Assumptions!$B$10:$B$12)/SUMPRODUCT(--(H192:J192&lt;&gt;""),Assumptions!$B$10:$B$12),0),""))</f>
        <v/>
      </c>
      <c r="R192" s="18">
        <f>IF(K192="","",ROUND(K192*Assumptions!$B$8,0))</f>
        <v/>
      </c>
      <c r="S192" s="18">
        <f>IF(AND(Q192="",R192=""),"",IFERROR(ROUND(MAX(IF(Q192="",0,Q192*(1+P192)),IF(R192="",0,R192)),0),""))</f>
        <v/>
      </c>
      <c r="T192" s="18">
        <f>IF(OR(S192="",L192="",L192&lt;=0),"",IFERROR(ROUNDUP(S192/L192,0),""))</f>
        <v/>
      </c>
      <c r="U192" s="16" t="n"/>
      <c r="V192" s="18">
        <f>IF(OR(U192="",L192="",L192&lt;=0),"",U192*L192)</f>
        <v/>
      </c>
      <c r="W192" s="18">
        <f>IF(OR(V192="",S192=""),"",V192-S192)</f>
        <v/>
      </c>
      <c r="X192" s="18">
        <f>IF(COUNTA(A192:M192,O192,U192,Y192)=0,"",IF(A192&lt;&gt;"Yes","Excluded",IF(OR(F192="",B192="",C192="",E192=""),"Setup Incomplete",IF(AND(COUNT(H192:J192)=0,K192=""),"Insufficient Data",IF(OR(L192="",L192&lt;=0),"Capacity Missing",IF(U192="","Plan Missing",IF(W192&lt;0,"Seat Shortage",IF(AND(S192&lt;M192,U192&gt;0),"Below Minimum",IF(W192&gt;=L192,"Excess Capacity","Aligned")))))))))</f>
        <v/>
      </c>
      <c r="Y192" s="17" t="n"/>
    </row>
    <row r="193">
      <c r="A193" s="16" t="n"/>
      <c r="B193" s="16" t="n"/>
      <c r="C193" s="16" t="n"/>
      <c r="D193" s="16" t="n"/>
      <c r="E193" s="16" t="n"/>
      <c r="F193" s="16" t="n"/>
      <c r="G193" s="17" t="n"/>
      <c r="H193" s="16" t="n"/>
      <c r="I193" s="16" t="n"/>
      <c r="J193" s="16" t="n"/>
      <c r="K193" s="16" t="n"/>
      <c r="L193" s="16" t="n"/>
      <c r="M193" s="16" t="n"/>
      <c r="N193" s="18">
        <f>IF(E193="","",IFERROR(INDEX(tblDepartmentAssumptions[Default Growth Rate],MATCH(E193,tblDepartmentAssumptions[Department],0)),Assumptions!$B$6))</f>
        <v/>
      </c>
      <c r="O193" s="16" t="n"/>
      <c r="P193" s="18">
        <f>IF(E193="","",IF(O193&lt;&gt;"",O193,N193))</f>
        <v/>
      </c>
      <c r="Q193" s="18">
        <f>IF(COUNT(H193:J193)=0,"",IFERROR(ROUND(SUMPRODUCT(H193:J193,Assumptions!$B$10:$B$12)/SUMPRODUCT(--(H193:J193&lt;&gt;""),Assumptions!$B$10:$B$12),0),""))</f>
        <v/>
      </c>
      <c r="R193" s="18">
        <f>IF(K193="","",ROUND(K193*Assumptions!$B$8,0))</f>
        <v/>
      </c>
      <c r="S193" s="18">
        <f>IF(AND(Q193="",R193=""),"",IFERROR(ROUND(MAX(IF(Q193="",0,Q193*(1+P193)),IF(R193="",0,R193)),0),""))</f>
        <v/>
      </c>
      <c r="T193" s="18">
        <f>IF(OR(S193="",L193="",L193&lt;=0),"",IFERROR(ROUNDUP(S193/L193,0),""))</f>
        <v/>
      </c>
      <c r="U193" s="16" t="n"/>
      <c r="V193" s="18">
        <f>IF(OR(U193="",L193="",L193&lt;=0),"",U193*L193)</f>
        <v/>
      </c>
      <c r="W193" s="18">
        <f>IF(OR(V193="",S193=""),"",V193-S193)</f>
        <v/>
      </c>
      <c r="X193" s="18">
        <f>IF(COUNTA(A193:M193,O193,U193,Y193)=0,"",IF(A193&lt;&gt;"Yes","Excluded",IF(OR(F193="",B193="",C193="",E193=""),"Setup Incomplete",IF(AND(COUNT(H193:J193)=0,K193=""),"Insufficient Data",IF(OR(L193="",L193&lt;=0),"Capacity Missing",IF(U193="","Plan Missing",IF(W193&lt;0,"Seat Shortage",IF(AND(S193&lt;M193,U193&gt;0),"Below Minimum",IF(W193&gt;=L193,"Excess Capacity","Aligned")))))))))</f>
        <v/>
      </c>
      <c r="Y193" s="17" t="n"/>
    </row>
    <row r="194">
      <c r="A194" s="16" t="n"/>
      <c r="B194" s="16" t="n"/>
      <c r="C194" s="16" t="n"/>
      <c r="D194" s="16" t="n"/>
      <c r="E194" s="16" t="n"/>
      <c r="F194" s="16" t="n"/>
      <c r="G194" s="17" t="n"/>
      <c r="H194" s="16" t="n"/>
      <c r="I194" s="16" t="n"/>
      <c r="J194" s="16" t="n"/>
      <c r="K194" s="16" t="n"/>
      <c r="L194" s="16" t="n"/>
      <c r="M194" s="16" t="n"/>
      <c r="N194" s="18">
        <f>IF(E194="","",IFERROR(INDEX(tblDepartmentAssumptions[Default Growth Rate],MATCH(E194,tblDepartmentAssumptions[Department],0)),Assumptions!$B$6))</f>
        <v/>
      </c>
      <c r="O194" s="16" t="n"/>
      <c r="P194" s="18">
        <f>IF(E194="","",IF(O194&lt;&gt;"",O194,N194))</f>
        <v/>
      </c>
      <c r="Q194" s="18">
        <f>IF(COUNT(H194:J194)=0,"",IFERROR(ROUND(SUMPRODUCT(H194:J194,Assumptions!$B$10:$B$12)/SUMPRODUCT(--(H194:J194&lt;&gt;""),Assumptions!$B$10:$B$12),0),""))</f>
        <v/>
      </c>
      <c r="R194" s="18">
        <f>IF(K194="","",ROUND(K194*Assumptions!$B$8,0))</f>
        <v/>
      </c>
      <c r="S194" s="18">
        <f>IF(AND(Q194="",R194=""),"",IFERROR(ROUND(MAX(IF(Q194="",0,Q194*(1+P194)),IF(R194="",0,R194)),0),""))</f>
        <v/>
      </c>
      <c r="T194" s="18">
        <f>IF(OR(S194="",L194="",L194&lt;=0),"",IFERROR(ROUNDUP(S194/L194,0),""))</f>
        <v/>
      </c>
      <c r="U194" s="16" t="n"/>
      <c r="V194" s="18">
        <f>IF(OR(U194="",L194="",L194&lt;=0),"",U194*L194)</f>
        <v/>
      </c>
      <c r="W194" s="18">
        <f>IF(OR(V194="",S194=""),"",V194-S194)</f>
        <v/>
      </c>
      <c r="X194" s="18">
        <f>IF(COUNTA(A194:M194,O194,U194,Y194)=0,"",IF(A194&lt;&gt;"Yes","Excluded",IF(OR(F194="",B194="",C194="",E194=""),"Setup Incomplete",IF(AND(COUNT(H194:J194)=0,K194=""),"Insufficient Data",IF(OR(L194="",L194&lt;=0),"Capacity Missing",IF(U194="","Plan Missing",IF(W194&lt;0,"Seat Shortage",IF(AND(S194&lt;M194,U194&gt;0),"Below Minimum",IF(W194&gt;=L194,"Excess Capacity","Aligned")))))))))</f>
        <v/>
      </c>
      <c r="Y194" s="17" t="n"/>
    </row>
    <row r="195">
      <c r="A195" s="16" t="n"/>
      <c r="B195" s="16" t="n"/>
      <c r="C195" s="16" t="n"/>
      <c r="D195" s="16" t="n"/>
      <c r="E195" s="16" t="n"/>
      <c r="F195" s="16" t="n"/>
      <c r="G195" s="17" t="n"/>
      <c r="H195" s="16" t="n"/>
      <c r="I195" s="16" t="n"/>
      <c r="J195" s="16" t="n"/>
      <c r="K195" s="16" t="n"/>
      <c r="L195" s="16" t="n"/>
      <c r="M195" s="16" t="n"/>
      <c r="N195" s="18">
        <f>IF(E195="","",IFERROR(INDEX(tblDepartmentAssumptions[Default Growth Rate],MATCH(E195,tblDepartmentAssumptions[Department],0)),Assumptions!$B$6))</f>
        <v/>
      </c>
      <c r="O195" s="16" t="n"/>
      <c r="P195" s="18">
        <f>IF(E195="","",IF(O195&lt;&gt;"",O195,N195))</f>
        <v/>
      </c>
      <c r="Q195" s="18">
        <f>IF(COUNT(H195:J195)=0,"",IFERROR(ROUND(SUMPRODUCT(H195:J195,Assumptions!$B$10:$B$12)/SUMPRODUCT(--(H195:J195&lt;&gt;""),Assumptions!$B$10:$B$12),0),""))</f>
        <v/>
      </c>
      <c r="R195" s="18">
        <f>IF(K195="","",ROUND(K195*Assumptions!$B$8,0))</f>
        <v/>
      </c>
      <c r="S195" s="18">
        <f>IF(AND(Q195="",R195=""),"",IFERROR(ROUND(MAX(IF(Q195="",0,Q195*(1+P195)),IF(R195="",0,R195)),0),""))</f>
        <v/>
      </c>
      <c r="T195" s="18">
        <f>IF(OR(S195="",L195="",L195&lt;=0),"",IFERROR(ROUNDUP(S195/L195,0),""))</f>
        <v/>
      </c>
      <c r="U195" s="16" t="n"/>
      <c r="V195" s="18">
        <f>IF(OR(U195="",L195="",L195&lt;=0),"",U195*L195)</f>
        <v/>
      </c>
      <c r="W195" s="18">
        <f>IF(OR(V195="",S195=""),"",V195-S195)</f>
        <v/>
      </c>
      <c r="X195" s="18">
        <f>IF(COUNTA(A195:M195,O195,U195,Y195)=0,"",IF(A195&lt;&gt;"Yes","Excluded",IF(OR(F195="",B195="",C195="",E195=""),"Setup Incomplete",IF(AND(COUNT(H195:J195)=0,K195=""),"Insufficient Data",IF(OR(L195="",L195&lt;=0),"Capacity Missing",IF(U195="","Plan Missing",IF(W195&lt;0,"Seat Shortage",IF(AND(S195&lt;M195,U195&gt;0),"Below Minimum",IF(W195&gt;=L195,"Excess Capacity","Aligned")))))))))</f>
        <v/>
      </c>
      <c r="Y195" s="17" t="n"/>
    </row>
    <row r="196">
      <c r="A196" s="16" t="n"/>
      <c r="B196" s="16" t="n"/>
      <c r="C196" s="16" t="n"/>
      <c r="D196" s="16" t="n"/>
      <c r="E196" s="16" t="n"/>
      <c r="F196" s="16" t="n"/>
      <c r="G196" s="17" t="n"/>
      <c r="H196" s="16" t="n"/>
      <c r="I196" s="16" t="n"/>
      <c r="J196" s="16" t="n"/>
      <c r="K196" s="16" t="n"/>
      <c r="L196" s="16" t="n"/>
      <c r="M196" s="16" t="n"/>
      <c r="N196" s="18">
        <f>IF(E196="","",IFERROR(INDEX(tblDepartmentAssumptions[Default Growth Rate],MATCH(E196,tblDepartmentAssumptions[Department],0)),Assumptions!$B$6))</f>
        <v/>
      </c>
      <c r="O196" s="16" t="n"/>
      <c r="P196" s="18">
        <f>IF(E196="","",IF(O196&lt;&gt;"",O196,N196))</f>
        <v/>
      </c>
      <c r="Q196" s="18">
        <f>IF(COUNT(H196:J196)=0,"",IFERROR(ROUND(SUMPRODUCT(H196:J196,Assumptions!$B$10:$B$12)/SUMPRODUCT(--(H196:J196&lt;&gt;""),Assumptions!$B$10:$B$12),0),""))</f>
        <v/>
      </c>
      <c r="R196" s="18">
        <f>IF(K196="","",ROUND(K196*Assumptions!$B$8,0))</f>
        <v/>
      </c>
      <c r="S196" s="18">
        <f>IF(AND(Q196="",R196=""),"",IFERROR(ROUND(MAX(IF(Q196="",0,Q196*(1+P196)),IF(R196="",0,R196)),0),""))</f>
        <v/>
      </c>
      <c r="T196" s="18">
        <f>IF(OR(S196="",L196="",L196&lt;=0),"",IFERROR(ROUNDUP(S196/L196,0),""))</f>
        <v/>
      </c>
      <c r="U196" s="16" t="n"/>
      <c r="V196" s="18">
        <f>IF(OR(U196="",L196="",L196&lt;=0),"",U196*L196)</f>
        <v/>
      </c>
      <c r="W196" s="18">
        <f>IF(OR(V196="",S196=""),"",V196-S196)</f>
        <v/>
      </c>
      <c r="X196" s="18">
        <f>IF(COUNTA(A196:M196,O196,U196,Y196)=0,"",IF(A196&lt;&gt;"Yes","Excluded",IF(OR(F196="",B196="",C196="",E196=""),"Setup Incomplete",IF(AND(COUNT(H196:J196)=0,K196=""),"Insufficient Data",IF(OR(L196="",L196&lt;=0),"Capacity Missing",IF(U196="","Plan Missing",IF(W196&lt;0,"Seat Shortage",IF(AND(S196&lt;M196,U196&gt;0),"Below Minimum",IF(W196&gt;=L196,"Excess Capacity","Aligned")))))))))</f>
        <v/>
      </c>
      <c r="Y196" s="17" t="n"/>
    </row>
    <row r="197">
      <c r="A197" s="16" t="n"/>
      <c r="B197" s="16" t="n"/>
      <c r="C197" s="16" t="n"/>
      <c r="D197" s="16" t="n"/>
      <c r="E197" s="16" t="n"/>
      <c r="F197" s="16" t="n"/>
      <c r="G197" s="17" t="n"/>
      <c r="H197" s="16" t="n"/>
      <c r="I197" s="16" t="n"/>
      <c r="J197" s="16" t="n"/>
      <c r="K197" s="16" t="n"/>
      <c r="L197" s="16" t="n"/>
      <c r="M197" s="16" t="n"/>
      <c r="N197" s="18">
        <f>IF(E197="","",IFERROR(INDEX(tblDepartmentAssumptions[Default Growth Rate],MATCH(E197,tblDepartmentAssumptions[Department],0)),Assumptions!$B$6))</f>
        <v/>
      </c>
      <c r="O197" s="16" t="n"/>
      <c r="P197" s="18">
        <f>IF(E197="","",IF(O197&lt;&gt;"",O197,N197))</f>
        <v/>
      </c>
      <c r="Q197" s="18">
        <f>IF(COUNT(H197:J197)=0,"",IFERROR(ROUND(SUMPRODUCT(H197:J197,Assumptions!$B$10:$B$12)/SUMPRODUCT(--(H197:J197&lt;&gt;""),Assumptions!$B$10:$B$12),0),""))</f>
        <v/>
      </c>
      <c r="R197" s="18">
        <f>IF(K197="","",ROUND(K197*Assumptions!$B$8,0))</f>
        <v/>
      </c>
      <c r="S197" s="18">
        <f>IF(AND(Q197="",R197=""),"",IFERROR(ROUND(MAX(IF(Q197="",0,Q197*(1+P197)),IF(R197="",0,R197)),0),""))</f>
        <v/>
      </c>
      <c r="T197" s="18">
        <f>IF(OR(S197="",L197="",L197&lt;=0),"",IFERROR(ROUNDUP(S197/L197,0),""))</f>
        <v/>
      </c>
      <c r="U197" s="16" t="n"/>
      <c r="V197" s="18">
        <f>IF(OR(U197="",L197="",L197&lt;=0),"",U197*L197)</f>
        <v/>
      </c>
      <c r="W197" s="18">
        <f>IF(OR(V197="",S197=""),"",V197-S197)</f>
        <v/>
      </c>
      <c r="X197" s="18">
        <f>IF(COUNTA(A197:M197,O197,U197,Y197)=0,"",IF(A197&lt;&gt;"Yes","Excluded",IF(OR(F197="",B197="",C197="",E197=""),"Setup Incomplete",IF(AND(COUNT(H197:J197)=0,K197=""),"Insufficient Data",IF(OR(L197="",L197&lt;=0),"Capacity Missing",IF(U197="","Plan Missing",IF(W197&lt;0,"Seat Shortage",IF(AND(S197&lt;M197,U197&gt;0),"Below Minimum",IF(W197&gt;=L197,"Excess Capacity","Aligned")))))))))</f>
        <v/>
      </c>
      <c r="Y197" s="17" t="n"/>
    </row>
    <row r="198">
      <c r="A198" s="16" t="n"/>
      <c r="B198" s="16" t="n"/>
      <c r="C198" s="16" t="n"/>
      <c r="D198" s="16" t="n"/>
      <c r="E198" s="16" t="n"/>
      <c r="F198" s="16" t="n"/>
      <c r="G198" s="17" t="n"/>
      <c r="H198" s="16" t="n"/>
      <c r="I198" s="16" t="n"/>
      <c r="J198" s="16" t="n"/>
      <c r="K198" s="16" t="n"/>
      <c r="L198" s="16" t="n"/>
      <c r="M198" s="16" t="n"/>
      <c r="N198" s="18">
        <f>IF(E198="","",IFERROR(INDEX(tblDepartmentAssumptions[Default Growth Rate],MATCH(E198,tblDepartmentAssumptions[Department],0)),Assumptions!$B$6))</f>
        <v/>
      </c>
      <c r="O198" s="16" t="n"/>
      <c r="P198" s="18">
        <f>IF(E198="","",IF(O198&lt;&gt;"",O198,N198))</f>
        <v/>
      </c>
      <c r="Q198" s="18">
        <f>IF(COUNT(H198:J198)=0,"",IFERROR(ROUND(SUMPRODUCT(H198:J198,Assumptions!$B$10:$B$12)/SUMPRODUCT(--(H198:J198&lt;&gt;""),Assumptions!$B$10:$B$12),0),""))</f>
        <v/>
      </c>
      <c r="R198" s="18">
        <f>IF(K198="","",ROUND(K198*Assumptions!$B$8,0))</f>
        <v/>
      </c>
      <c r="S198" s="18">
        <f>IF(AND(Q198="",R198=""),"",IFERROR(ROUND(MAX(IF(Q198="",0,Q198*(1+P198)),IF(R198="",0,R198)),0),""))</f>
        <v/>
      </c>
      <c r="T198" s="18">
        <f>IF(OR(S198="",L198="",L198&lt;=0),"",IFERROR(ROUNDUP(S198/L198,0),""))</f>
        <v/>
      </c>
      <c r="U198" s="16" t="n"/>
      <c r="V198" s="18">
        <f>IF(OR(U198="",L198="",L198&lt;=0),"",U198*L198)</f>
        <v/>
      </c>
      <c r="W198" s="18">
        <f>IF(OR(V198="",S198=""),"",V198-S198)</f>
        <v/>
      </c>
      <c r="X198" s="18">
        <f>IF(COUNTA(A198:M198,O198,U198,Y198)=0,"",IF(A198&lt;&gt;"Yes","Excluded",IF(OR(F198="",B198="",C198="",E198=""),"Setup Incomplete",IF(AND(COUNT(H198:J198)=0,K198=""),"Insufficient Data",IF(OR(L198="",L198&lt;=0),"Capacity Missing",IF(U198="","Plan Missing",IF(W198&lt;0,"Seat Shortage",IF(AND(S198&lt;M198,U198&gt;0),"Below Minimum",IF(W198&gt;=L198,"Excess Capacity","Aligned")))))))))</f>
        <v/>
      </c>
      <c r="Y198" s="17" t="n"/>
    </row>
    <row r="199">
      <c r="A199" s="16" t="n"/>
      <c r="B199" s="16" t="n"/>
      <c r="C199" s="16" t="n"/>
      <c r="D199" s="16" t="n"/>
      <c r="E199" s="16" t="n"/>
      <c r="F199" s="16" t="n"/>
      <c r="G199" s="17" t="n"/>
      <c r="H199" s="16" t="n"/>
      <c r="I199" s="16" t="n"/>
      <c r="J199" s="16" t="n"/>
      <c r="K199" s="16" t="n"/>
      <c r="L199" s="16" t="n"/>
      <c r="M199" s="16" t="n"/>
      <c r="N199" s="18">
        <f>IF(E199="","",IFERROR(INDEX(tblDepartmentAssumptions[Default Growth Rate],MATCH(E199,tblDepartmentAssumptions[Department],0)),Assumptions!$B$6))</f>
        <v/>
      </c>
      <c r="O199" s="16" t="n"/>
      <c r="P199" s="18">
        <f>IF(E199="","",IF(O199&lt;&gt;"",O199,N199))</f>
        <v/>
      </c>
      <c r="Q199" s="18">
        <f>IF(COUNT(H199:J199)=0,"",IFERROR(ROUND(SUMPRODUCT(H199:J199,Assumptions!$B$10:$B$12)/SUMPRODUCT(--(H199:J199&lt;&gt;""),Assumptions!$B$10:$B$12),0),""))</f>
        <v/>
      </c>
      <c r="R199" s="18">
        <f>IF(K199="","",ROUND(K199*Assumptions!$B$8,0))</f>
        <v/>
      </c>
      <c r="S199" s="18">
        <f>IF(AND(Q199="",R199=""),"",IFERROR(ROUND(MAX(IF(Q199="",0,Q199*(1+P199)),IF(R199="",0,R199)),0),""))</f>
        <v/>
      </c>
      <c r="T199" s="18">
        <f>IF(OR(S199="",L199="",L199&lt;=0),"",IFERROR(ROUNDUP(S199/L199,0),""))</f>
        <v/>
      </c>
      <c r="U199" s="16" t="n"/>
      <c r="V199" s="18">
        <f>IF(OR(U199="",L199="",L199&lt;=0),"",U199*L199)</f>
        <v/>
      </c>
      <c r="W199" s="18">
        <f>IF(OR(V199="",S199=""),"",V199-S199)</f>
        <v/>
      </c>
      <c r="X199" s="18">
        <f>IF(COUNTA(A199:M199,O199,U199,Y199)=0,"",IF(A199&lt;&gt;"Yes","Excluded",IF(OR(F199="",B199="",C199="",E199=""),"Setup Incomplete",IF(AND(COUNT(H199:J199)=0,K199=""),"Insufficient Data",IF(OR(L199="",L199&lt;=0),"Capacity Missing",IF(U199="","Plan Missing",IF(W199&lt;0,"Seat Shortage",IF(AND(S199&lt;M199,U199&gt;0),"Below Minimum",IF(W199&gt;=L199,"Excess Capacity","Aligned")))))))))</f>
        <v/>
      </c>
      <c r="Y199" s="17" t="n"/>
    </row>
    <row r="200">
      <c r="A200" s="16" t="n"/>
      <c r="B200" s="16" t="n"/>
      <c r="C200" s="16" t="n"/>
      <c r="D200" s="16" t="n"/>
      <c r="E200" s="16" t="n"/>
      <c r="F200" s="16" t="n"/>
      <c r="G200" s="17" t="n"/>
      <c r="H200" s="16" t="n"/>
      <c r="I200" s="16" t="n"/>
      <c r="J200" s="16" t="n"/>
      <c r="K200" s="16" t="n"/>
      <c r="L200" s="16" t="n"/>
      <c r="M200" s="16" t="n"/>
      <c r="N200" s="18">
        <f>IF(E200="","",IFERROR(INDEX(tblDepartmentAssumptions[Default Growth Rate],MATCH(E200,tblDepartmentAssumptions[Department],0)),Assumptions!$B$6))</f>
        <v/>
      </c>
      <c r="O200" s="16" t="n"/>
      <c r="P200" s="18">
        <f>IF(E200="","",IF(O200&lt;&gt;"",O200,N200))</f>
        <v/>
      </c>
      <c r="Q200" s="18">
        <f>IF(COUNT(H200:J200)=0,"",IFERROR(ROUND(SUMPRODUCT(H200:J200,Assumptions!$B$10:$B$12)/SUMPRODUCT(--(H200:J200&lt;&gt;""),Assumptions!$B$10:$B$12),0),""))</f>
        <v/>
      </c>
      <c r="R200" s="18">
        <f>IF(K200="","",ROUND(K200*Assumptions!$B$8,0))</f>
        <v/>
      </c>
      <c r="S200" s="18">
        <f>IF(AND(Q200="",R200=""),"",IFERROR(ROUND(MAX(IF(Q200="",0,Q200*(1+P200)),IF(R200="",0,R200)),0),""))</f>
        <v/>
      </c>
      <c r="T200" s="18">
        <f>IF(OR(S200="",L200="",L200&lt;=0),"",IFERROR(ROUNDUP(S200/L200,0),""))</f>
        <v/>
      </c>
      <c r="U200" s="16" t="n"/>
      <c r="V200" s="18">
        <f>IF(OR(U200="",L200="",L200&lt;=0),"",U200*L200)</f>
        <v/>
      </c>
      <c r="W200" s="18">
        <f>IF(OR(V200="",S200=""),"",V200-S200)</f>
        <v/>
      </c>
      <c r="X200" s="18">
        <f>IF(COUNTA(A200:M200,O200,U200,Y200)=0,"",IF(A200&lt;&gt;"Yes","Excluded",IF(OR(F200="",B200="",C200="",E200=""),"Setup Incomplete",IF(AND(COUNT(H200:J200)=0,K200=""),"Insufficient Data",IF(OR(L200="",L200&lt;=0),"Capacity Missing",IF(U200="","Plan Missing",IF(W200&lt;0,"Seat Shortage",IF(AND(S200&lt;M200,U200&gt;0),"Below Minimum",IF(W200&gt;=L200,"Excess Capacity","Aligned")))))))))</f>
        <v/>
      </c>
      <c r="Y200" s="17" t="n"/>
    </row>
    <row r="201">
      <c r="A201" s="16" t="n"/>
      <c r="B201" s="16" t="n"/>
      <c r="C201" s="16" t="n"/>
      <c r="D201" s="16" t="n"/>
      <c r="E201" s="16" t="n"/>
      <c r="F201" s="16" t="n"/>
      <c r="G201" s="17" t="n"/>
      <c r="H201" s="16" t="n"/>
      <c r="I201" s="16" t="n"/>
      <c r="J201" s="16" t="n"/>
      <c r="K201" s="16" t="n"/>
      <c r="L201" s="16" t="n"/>
      <c r="M201" s="16" t="n"/>
      <c r="N201" s="18">
        <f>IF(E201="","",IFERROR(INDEX(tblDepartmentAssumptions[Default Growth Rate],MATCH(E201,tblDepartmentAssumptions[Department],0)),Assumptions!$B$6))</f>
        <v/>
      </c>
      <c r="O201" s="16" t="n"/>
      <c r="P201" s="18">
        <f>IF(E201="","",IF(O201&lt;&gt;"",O201,N201))</f>
        <v/>
      </c>
      <c r="Q201" s="18">
        <f>IF(COUNT(H201:J201)=0,"",IFERROR(ROUND(SUMPRODUCT(H201:J201,Assumptions!$B$10:$B$12)/SUMPRODUCT(--(H201:J201&lt;&gt;""),Assumptions!$B$10:$B$12),0),""))</f>
        <v/>
      </c>
      <c r="R201" s="18">
        <f>IF(K201="","",ROUND(K201*Assumptions!$B$8,0))</f>
        <v/>
      </c>
      <c r="S201" s="18">
        <f>IF(AND(Q201="",R201=""),"",IFERROR(ROUND(MAX(IF(Q201="",0,Q201*(1+P201)),IF(R201="",0,R201)),0),""))</f>
        <v/>
      </c>
      <c r="T201" s="18">
        <f>IF(OR(S201="",L201="",L201&lt;=0),"",IFERROR(ROUNDUP(S201/L201,0),""))</f>
        <v/>
      </c>
      <c r="U201" s="16" t="n"/>
      <c r="V201" s="18">
        <f>IF(OR(U201="",L201="",L201&lt;=0),"",U201*L201)</f>
        <v/>
      </c>
      <c r="W201" s="18">
        <f>IF(OR(V201="",S201=""),"",V201-S201)</f>
        <v/>
      </c>
      <c r="X201" s="18">
        <f>IF(COUNTA(A201:M201,O201,U201,Y201)=0,"",IF(A201&lt;&gt;"Yes","Excluded",IF(OR(F201="",B201="",C201="",E201=""),"Setup Incomplete",IF(AND(COUNT(H201:J201)=0,K201=""),"Insufficient Data",IF(OR(L201="",L201&lt;=0),"Capacity Missing",IF(U201="","Plan Missing",IF(W201&lt;0,"Seat Shortage",IF(AND(S201&lt;M201,U201&gt;0),"Below Minimum",IF(W201&gt;=L201,"Excess Capacity","Aligned")))))))))</f>
        <v/>
      </c>
      <c r="Y201" s="17" t="n"/>
    </row>
    <row r="202">
      <c r="A202" s="16" t="n"/>
      <c r="B202" s="16" t="n"/>
      <c r="C202" s="16" t="n"/>
      <c r="D202" s="16" t="n"/>
      <c r="E202" s="16" t="n"/>
      <c r="F202" s="16" t="n"/>
      <c r="G202" s="17" t="n"/>
      <c r="H202" s="16" t="n"/>
      <c r="I202" s="16" t="n"/>
      <c r="J202" s="16" t="n"/>
      <c r="K202" s="16" t="n"/>
      <c r="L202" s="16" t="n"/>
      <c r="M202" s="16" t="n"/>
      <c r="N202" s="18">
        <f>IF(E202="","",IFERROR(INDEX(tblDepartmentAssumptions[Default Growth Rate],MATCH(E202,tblDepartmentAssumptions[Department],0)),Assumptions!$B$6))</f>
        <v/>
      </c>
      <c r="O202" s="16" t="n"/>
      <c r="P202" s="18">
        <f>IF(E202="","",IF(O202&lt;&gt;"",O202,N202))</f>
        <v/>
      </c>
      <c r="Q202" s="18">
        <f>IF(COUNT(H202:J202)=0,"",IFERROR(ROUND(SUMPRODUCT(H202:J202,Assumptions!$B$10:$B$12)/SUMPRODUCT(--(H202:J202&lt;&gt;""),Assumptions!$B$10:$B$12),0),""))</f>
        <v/>
      </c>
      <c r="R202" s="18">
        <f>IF(K202="","",ROUND(K202*Assumptions!$B$8,0))</f>
        <v/>
      </c>
      <c r="S202" s="18">
        <f>IF(AND(Q202="",R202=""),"",IFERROR(ROUND(MAX(IF(Q202="",0,Q202*(1+P202)),IF(R202="",0,R202)),0),""))</f>
        <v/>
      </c>
      <c r="T202" s="18">
        <f>IF(OR(S202="",L202="",L202&lt;=0),"",IFERROR(ROUNDUP(S202/L202,0),""))</f>
        <v/>
      </c>
      <c r="U202" s="16" t="n"/>
      <c r="V202" s="18">
        <f>IF(OR(U202="",L202="",L202&lt;=0),"",U202*L202)</f>
        <v/>
      </c>
      <c r="W202" s="18">
        <f>IF(OR(V202="",S202=""),"",V202-S202)</f>
        <v/>
      </c>
      <c r="X202" s="18">
        <f>IF(COUNTA(A202:M202,O202,U202,Y202)=0,"",IF(A202&lt;&gt;"Yes","Excluded",IF(OR(F202="",B202="",C202="",E202=""),"Setup Incomplete",IF(AND(COUNT(H202:J202)=0,K202=""),"Insufficient Data",IF(OR(L202="",L202&lt;=0),"Capacity Missing",IF(U202="","Plan Missing",IF(W202&lt;0,"Seat Shortage",IF(AND(S202&lt;M202,U202&gt;0),"Below Minimum",IF(W202&gt;=L202,"Excess Capacity","Aligned")))))))))</f>
        <v/>
      </c>
      <c r="Y202" s="17" t="n"/>
    </row>
    <row r="203">
      <c r="A203" s="16" t="n"/>
      <c r="B203" s="16" t="n"/>
      <c r="C203" s="16" t="n"/>
      <c r="D203" s="16" t="n"/>
      <c r="E203" s="16" t="n"/>
      <c r="F203" s="16" t="n"/>
      <c r="G203" s="17" t="n"/>
      <c r="H203" s="16" t="n"/>
      <c r="I203" s="16" t="n"/>
      <c r="J203" s="16" t="n"/>
      <c r="K203" s="16" t="n"/>
      <c r="L203" s="16" t="n"/>
      <c r="M203" s="16" t="n"/>
      <c r="N203" s="18">
        <f>IF(E203="","",IFERROR(INDEX(tblDepartmentAssumptions[Default Growth Rate],MATCH(E203,tblDepartmentAssumptions[Department],0)),Assumptions!$B$6))</f>
        <v/>
      </c>
      <c r="O203" s="16" t="n"/>
      <c r="P203" s="18">
        <f>IF(E203="","",IF(O203&lt;&gt;"",O203,N203))</f>
        <v/>
      </c>
      <c r="Q203" s="18">
        <f>IF(COUNT(H203:J203)=0,"",IFERROR(ROUND(SUMPRODUCT(H203:J203,Assumptions!$B$10:$B$12)/SUMPRODUCT(--(H203:J203&lt;&gt;""),Assumptions!$B$10:$B$12),0),""))</f>
        <v/>
      </c>
      <c r="R203" s="18">
        <f>IF(K203="","",ROUND(K203*Assumptions!$B$8,0))</f>
        <v/>
      </c>
      <c r="S203" s="18">
        <f>IF(AND(Q203="",R203=""),"",IFERROR(ROUND(MAX(IF(Q203="",0,Q203*(1+P203)),IF(R203="",0,R203)),0),""))</f>
        <v/>
      </c>
      <c r="T203" s="18">
        <f>IF(OR(S203="",L203="",L203&lt;=0),"",IFERROR(ROUNDUP(S203/L203,0),""))</f>
        <v/>
      </c>
      <c r="U203" s="16" t="n"/>
      <c r="V203" s="18">
        <f>IF(OR(U203="",L203="",L203&lt;=0),"",U203*L203)</f>
        <v/>
      </c>
      <c r="W203" s="18">
        <f>IF(OR(V203="",S203=""),"",V203-S203)</f>
        <v/>
      </c>
      <c r="X203" s="18">
        <f>IF(COUNTA(A203:M203,O203,U203,Y203)=0,"",IF(A203&lt;&gt;"Yes","Excluded",IF(OR(F203="",B203="",C203="",E203=""),"Setup Incomplete",IF(AND(COUNT(H203:J203)=0,K203=""),"Insufficient Data",IF(OR(L203="",L203&lt;=0),"Capacity Missing",IF(U203="","Plan Missing",IF(W203&lt;0,"Seat Shortage",IF(AND(S203&lt;M203,U203&gt;0),"Below Minimum",IF(W203&gt;=L203,"Excess Capacity","Aligned")))))))))</f>
        <v/>
      </c>
      <c r="Y203" s="17" t="n"/>
    </row>
    <row r="204">
      <c r="A204" s="16" t="n"/>
      <c r="B204" s="16" t="n"/>
      <c r="C204" s="16" t="n"/>
      <c r="D204" s="16" t="n"/>
      <c r="E204" s="16" t="n"/>
      <c r="F204" s="16" t="n"/>
      <c r="G204" s="17" t="n"/>
      <c r="H204" s="16" t="n"/>
      <c r="I204" s="16" t="n"/>
      <c r="J204" s="16" t="n"/>
      <c r="K204" s="16" t="n"/>
      <c r="L204" s="16" t="n"/>
      <c r="M204" s="16" t="n"/>
      <c r="N204" s="18">
        <f>IF(E204="","",IFERROR(INDEX(tblDepartmentAssumptions[Default Growth Rate],MATCH(E204,tblDepartmentAssumptions[Department],0)),Assumptions!$B$6))</f>
        <v/>
      </c>
      <c r="O204" s="16" t="n"/>
      <c r="P204" s="18">
        <f>IF(E204="","",IF(O204&lt;&gt;"",O204,N204))</f>
        <v/>
      </c>
      <c r="Q204" s="18">
        <f>IF(COUNT(H204:J204)=0,"",IFERROR(ROUND(SUMPRODUCT(H204:J204,Assumptions!$B$10:$B$12)/SUMPRODUCT(--(H204:J204&lt;&gt;""),Assumptions!$B$10:$B$12),0),""))</f>
        <v/>
      </c>
      <c r="R204" s="18">
        <f>IF(K204="","",ROUND(K204*Assumptions!$B$8,0))</f>
        <v/>
      </c>
      <c r="S204" s="18">
        <f>IF(AND(Q204="",R204=""),"",IFERROR(ROUND(MAX(IF(Q204="",0,Q204*(1+P204)),IF(R204="",0,R204)),0),""))</f>
        <v/>
      </c>
      <c r="T204" s="18">
        <f>IF(OR(S204="",L204="",L204&lt;=0),"",IFERROR(ROUNDUP(S204/L204,0),""))</f>
        <v/>
      </c>
      <c r="U204" s="16" t="n"/>
      <c r="V204" s="18">
        <f>IF(OR(U204="",L204="",L204&lt;=0),"",U204*L204)</f>
        <v/>
      </c>
      <c r="W204" s="18">
        <f>IF(OR(V204="",S204=""),"",V204-S204)</f>
        <v/>
      </c>
      <c r="X204" s="18">
        <f>IF(COUNTA(A204:M204,O204,U204,Y204)=0,"",IF(A204&lt;&gt;"Yes","Excluded",IF(OR(F204="",B204="",C204="",E204=""),"Setup Incomplete",IF(AND(COUNT(H204:J204)=0,K204=""),"Insufficient Data",IF(OR(L204="",L204&lt;=0),"Capacity Missing",IF(U204="","Plan Missing",IF(W204&lt;0,"Seat Shortage",IF(AND(S204&lt;M204,U204&gt;0),"Below Minimum",IF(W204&gt;=L204,"Excess Capacity","Aligned")))))))))</f>
        <v/>
      </c>
      <c r="Y204" s="17" t="n"/>
    </row>
  </sheetData>
  <autoFilter ref="A4:Y204"/>
  <mergeCells count="2">
    <mergeCell ref="A2:Y2"/>
    <mergeCell ref="A1:Y1"/>
  </mergeCells>
  <conditionalFormatting sqref="W5:X204">
    <cfRule type="expression" priority="1" dxfId="0" stopIfTrue="1">
      <formula>=$X5="Seat Shortage"</formula>
    </cfRule>
    <cfRule type="expression" priority="2" dxfId="0" stopIfTrue="1">
      <formula>=$X5="Capacity Missing"</formula>
    </cfRule>
    <cfRule type="expression" priority="3" dxfId="1" stopIfTrue="1">
      <formula>=$X5="Insufficient Data"</formula>
    </cfRule>
    <cfRule type="expression" priority="4" dxfId="1" stopIfTrue="1">
      <formula>=$X5="Setup Incomplete"</formula>
    </cfRule>
    <cfRule type="expression" priority="5" dxfId="1" stopIfTrue="1">
      <formula>=$X5="Plan Missing"</formula>
    </cfRule>
    <cfRule type="expression" priority="6" dxfId="1" stopIfTrue="1">
      <formula>=$X5="Below Minimum"</formula>
    </cfRule>
    <cfRule type="expression" priority="7" dxfId="2" stopIfTrue="1">
      <formula>=$X5="Excess Capacity"</formula>
    </cfRule>
    <cfRule type="expression" priority="8" dxfId="3" stopIfTrue="1">
      <formula>=$X5="Aligned"</formula>
    </cfRule>
    <cfRule type="expression" priority="9" dxfId="4" stopIfTrue="1">
      <formula>=$X5="Excluded"</formula>
    </cfRule>
  </conditionalFormatting>
  <dataValidations count="9">
    <dataValidation sqref="A5:A204" showDropDown="0" showInputMessage="0" showErrorMessage="1" allowBlank="0" type="list" errorStyle="stop">
      <formula1>"Yes,No"</formula1>
    </dataValidation>
    <dataValidation sqref="B5:B204" showDropDown="0" showInputMessage="0" showErrorMessage="1" allowBlank="0" type="list" errorStyle="stop">
      <formula1>'Assumptions'!$M$2:$M$9</formula1>
    </dataValidation>
    <dataValidation sqref="C5:C204" showDropDown="0" showInputMessage="0" showErrorMessage="1" allowBlank="0" type="list" errorStyle="stop">
      <formula1>'Assumptions'!$N$3:$N$9</formula1>
    </dataValidation>
    <dataValidation sqref="D5:D204" showDropDown="0" showInputMessage="0" showErrorMessage="1" allowBlank="0" type="list" errorStyle="stop">
      <formula1>"In Person,Online,Hybrid,HyFlex"</formula1>
    </dataValidation>
    <dataValidation sqref="E5:E204" showDropDown="0" showInputMessage="0" showErrorMessage="1" allowBlank="0" type="list" errorStyle="stop">
      <formula1>'Assumptions'!$H$3:$H$10</formula1>
    </dataValidation>
    <dataValidation sqref="H5:K204" showDropDown="0" showInputMessage="0" showErrorMessage="1" allowBlank="0" type="whole" errorStyle="stop" operator="between">
      <formula1>0</formula1>
      <formula2>9999</formula2>
    </dataValidation>
    <dataValidation sqref="L5:M204" showDropDown="0" showInputMessage="0" showErrorMessage="1" allowBlank="0" type="whole" errorStyle="stop" operator="between">
      <formula1>1</formula1>
      <formula2>9999</formula2>
    </dataValidation>
    <dataValidation sqref="O5:O204" showDropDown="0" showInputMessage="0" showErrorMessage="1" allowBlank="0" type="decimal" errorStyle="stop" operator="between">
      <formula1>-0.5</formula1>
      <formula2>1</formula2>
    </dataValidation>
    <dataValidation sqref="U5:U204" showDropDown="0" showInputMessage="0" showErrorMessage="1" allowBlank="0" type="whole" errorStyle="stop" operator="between">
      <formula1>0</formula1>
      <formula2>99</formula2>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N12"/>
  <sheetViews>
    <sheetView showGridLines="0" workbookViewId="0">
      <pane ySplit="2" topLeftCell="A3" activePane="bottomLeft" state="frozen"/>
      <selection pane="bottomLeft" activeCell="A1" sqref="A1"/>
    </sheetView>
  </sheetViews>
  <sheetFormatPr baseColWidth="8" defaultRowHeight="15"/>
  <sheetData>
    <row r="1">
      <c r="A1" s="14" t="inlineStr">
        <is>
          <t>Forecast Assumptions</t>
        </is>
      </c>
      <c r="M1" t="inlineStr">
        <is>
          <t>Forecast Terms</t>
        </is>
      </c>
      <c r="N1" t="inlineStr">
        <is>
          <t>Campuses</t>
        </is>
      </c>
    </row>
    <row r="2">
      <c r="H2" t="inlineStr">
        <is>
          <t>Department</t>
        </is>
      </c>
      <c r="I2" t="inlineStr">
        <is>
          <t>Default Growth Rate</t>
        </is>
      </c>
      <c r="M2" t="inlineStr">
        <is>
          <t>Fall 2026</t>
        </is>
      </c>
      <c r="N2" t="inlineStr">
        <is>
          <t>All Campuses</t>
        </is>
      </c>
    </row>
    <row r="3">
      <c r="A3" s="19" t="inlineStr">
        <is>
          <t>As of Date</t>
        </is>
      </c>
      <c r="B3" s="20" t="n">
        <v>46272</v>
      </c>
      <c r="H3" t="inlineStr">
        <is>
          <t>Business</t>
        </is>
      </c>
      <c r="I3" s="26" t="n">
        <v>0.04</v>
      </c>
      <c r="M3" t="inlineStr">
        <is>
          <t>Spring 2027</t>
        </is>
      </c>
      <c r="N3" t="inlineStr">
        <is>
          <t>Central Campus</t>
        </is>
      </c>
    </row>
    <row r="4">
      <c r="A4" s="19" t="inlineStr">
        <is>
          <t>Primary Forecast Term</t>
        </is>
      </c>
      <c r="B4" s="3" t="inlineStr">
        <is>
          <t>Spring 2027</t>
        </is>
      </c>
      <c r="H4" t="inlineStr">
        <is>
          <t>Computer Science</t>
        </is>
      </c>
      <c r="I4" s="26" t="n">
        <v>0.08</v>
      </c>
      <c r="M4" t="inlineStr">
        <is>
          <t>Summer 2027</t>
        </is>
      </c>
      <c r="N4" t="inlineStr">
        <is>
          <t>North Campus</t>
        </is>
      </c>
    </row>
    <row r="5">
      <c r="A5" s="19" t="inlineStr">
        <is>
          <t>Default Campus View</t>
        </is>
      </c>
      <c r="B5" s="3" t="inlineStr">
        <is>
          <t>All Campuses</t>
        </is>
      </c>
      <c r="H5" t="inlineStr">
        <is>
          <t>Continuing Education</t>
        </is>
      </c>
      <c r="I5" s="26" t="n">
        <v>0.06</v>
      </c>
      <c r="M5" t="inlineStr">
        <is>
          <t>Fall 2027</t>
        </is>
      </c>
      <c r="N5" t="inlineStr">
        <is>
          <t>Online Campus</t>
        </is>
      </c>
    </row>
    <row r="6">
      <c r="A6" s="19" t="inlineStr">
        <is>
          <t>Fallback Growth Rate</t>
        </is>
      </c>
      <c r="B6" s="27" t="n">
        <v>0.03</v>
      </c>
      <c r="H6" t="inlineStr">
        <is>
          <t>Health Sciences</t>
        </is>
      </c>
      <c r="I6" s="26" t="n">
        <v>0.05</v>
      </c>
      <c r="M6" t="inlineStr">
        <is>
          <t>Spring 2028</t>
        </is>
      </c>
      <c r="N6" t="inlineStr">
        <is>
          <t>West Campus</t>
        </is>
      </c>
    </row>
    <row r="7">
      <c r="A7" s="19" t="inlineStr">
        <is>
          <t>Forecast Method</t>
        </is>
      </c>
      <c r="B7" s="5" t="inlineStr">
        <is>
          <t>Higher of adjusted history or converted interest</t>
        </is>
      </c>
      <c r="H7" t="inlineStr">
        <is>
          <t>Humanities</t>
        </is>
      </c>
      <c r="I7" s="26" t="n">
        <v>0.01</v>
      </c>
      <c r="M7" t="inlineStr">
        <is>
          <t>Summer 2028</t>
        </is>
      </c>
    </row>
    <row r="8">
      <c r="A8" s="19" t="inlineStr">
        <is>
          <t>Interest Conversion Rate</t>
        </is>
      </c>
      <c r="B8" s="27" t="n">
        <v>0.8</v>
      </c>
      <c r="H8" t="inlineStr">
        <is>
          <t>Mathematics</t>
        </is>
      </c>
      <c r="I8" s="26" t="n">
        <v>0.02</v>
      </c>
      <c r="M8" t="inlineStr">
        <is>
          <t>Fall 2028</t>
        </is>
      </c>
    </row>
    <row r="9">
      <c r="H9" t="inlineStr">
        <is>
          <t>Science</t>
        </is>
      </c>
      <c r="I9" s="26" t="n">
        <v>0.03</v>
      </c>
      <c r="M9" t="inlineStr">
        <is>
          <t>Spring 2029</t>
        </is>
      </c>
    </row>
    <row r="10">
      <c r="A10" s="19" t="inlineStr">
        <is>
          <t>Enrollment T-3 Weight</t>
        </is>
      </c>
      <c r="B10" s="27" t="n">
        <v>0.2</v>
      </c>
      <c r="H10" t="inlineStr">
        <is>
          <t>Social Sciences</t>
        </is>
      </c>
      <c r="I10" s="26" t="n">
        <v>0.02</v>
      </c>
    </row>
    <row r="11">
      <c r="A11" s="19" t="inlineStr">
        <is>
          <t>Enrollment T-2 Weight</t>
        </is>
      </c>
      <c r="B11" s="27" t="n">
        <v>0.3</v>
      </c>
    </row>
    <row r="12">
      <c r="A12" s="19" t="inlineStr">
        <is>
          <t>Enrollment T-1 Weight</t>
        </is>
      </c>
      <c r="B12" s="27" t="n">
        <v>0.5</v>
      </c>
    </row>
  </sheetData>
  <mergeCells count="1">
    <mergeCell ref="A1:D1"/>
  </mergeCells>
  <conditionalFormatting sqref="H3:H10">
    <cfRule type="duplicateValues" priority="1" dxfId="0"/>
  </conditionalFormatting>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B7"/>
  <sheetViews>
    <sheetView showGridLines="0" workbookViewId="0">
      <pane ySplit="1" topLeftCell="A2" activePane="bottomLeft" state="frozen"/>
      <selection pane="bottomLeft" activeCell="A1" sqref="A1"/>
    </sheetView>
  </sheetViews>
  <sheetFormatPr baseColWidth="8" defaultRowHeight="15"/>
  <cols>
    <col width="28" customWidth="1" min="1" max="1"/>
    <col width="100" customWidth="1" min="2" max="2"/>
  </cols>
  <sheetData>
    <row r="1">
      <c r="A1" s="14" t="inlineStr">
        <is>
          <t>Instructions</t>
        </is>
      </c>
    </row>
    <row r="2">
      <c r="A2" s="23" t="inlineStr">
        <is>
          <t>Workbook Purpose</t>
        </is>
      </c>
      <c r="B2" s="24" t="inlineStr">
        <is>
          <t>Use this workbook to estimate course-level demand, calculate recommended section counts, and compare recommendations with the current schedule plan.</t>
        </is>
      </c>
    </row>
    <row r="3">
      <c r="A3" s="23" t="inlineStr">
        <is>
          <t>Recommended Workflow</t>
        </is>
      </c>
      <c r="B3" s="25" t="inlineStr">
        <is>
          <t>1. Review the settings on the Assumptions sheet.
2. Enter one row for each course and forecast term.
3. Enter historical enrollment and expressed interest.
4. Confirm section capacity.
5. Enter planned sections.
6. Review status alerts and the Dashboard.</t>
        </is>
      </c>
    </row>
    <row r="4">
      <c r="A4" s="23" t="inlineStr">
        <is>
          <t>Input Cell Guidance</t>
        </is>
      </c>
      <c r="B4" s="24" t="inlineStr">
        <is>
          <t>Blue cells are intended for user entry. Gray cells contain formulas and should not be overwritten.</t>
        </is>
      </c>
    </row>
    <row r="5">
      <c r="A5" s="23" t="inlineStr">
        <is>
          <t>Forecast Logic</t>
        </is>
      </c>
      <c r="B5" s="25" t="inlineStr">
        <is>
          <t>Forecast demand is the higher of adjusted historical demand and converted expressed interest.</t>
        </is>
      </c>
    </row>
    <row r="6">
      <c r="A6" s="23" t="inlineStr">
        <is>
          <t>Blank and Zero Guidance</t>
        </is>
      </c>
      <c r="B6" s="24" t="inlineStr">
        <is>
          <t>Leave a cell blank when data is unavailable. Enter zero only when the actual count or plan is zero.</t>
        </is>
      </c>
    </row>
    <row r="7">
      <c r="A7" s="23" t="inlineStr">
        <is>
          <t>Use Limitation</t>
        </is>
      </c>
      <c r="B7" s="25" t="inlineStr">
        <is>
          <t>This workbook provides an operational estimate and does not replace academic, staffing, facilities, budget, or leadership review.</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2026-09-07T01:09:29Z</dcterms:created>
  <dcterms:modified xmlns:dcterms="http://purl.org/dc/terms/" xmlns:xsi="http://www.w3.org/2001/XMLSchema-instance" xsi:type="dcterms:W3CDTF">2026-09-07T01:09:30+00:00Z</dcterms:modified>
</cp:coreProperties>
</file>