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econciliation" sheetId="2" state="visible" r:id="rId2"/>
    <sheet xmlns:r="http://schemas.openxmlformats.org/officeDocument/2006/relationships" name="List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'Reconciliation'!$A$6:$T$106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4546A"/>
      <sz val="11"/>
    </font>
    <font>
      <name val="Calibri"/>
      <b val="1"/>
      <color rgb="00183B4E"/>
      <sz val="11"/>
    </font>
    <font>
      <name val="Calibri"/>
      <i val="1"/>
      <color rgb="0044546A"/>
      <sz val="10"/>
    </font>
    <font>
      <name val="Calibri"/>
      <b val="1"/>
      <color rgb="00183B4E"/>
      <sz val="18"/>
    </font>
    <font>
      <name val="Calibri"/>
      <b val="1"/>
      <color rgb="00FFFFFF"/>
      <sz val="11"/>
    </font>
    <font>
      <name val="Calibri"/>
      <b val="1"/>
      <color rgb="00183B4E"/>
      <sz val="14"/>
    </font>
    <font>
      <name val="Calibri"/>
      <b val="1"/>
      <color rgb="00B7473A"/>
      <sz val="11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E7ECEE"/>
      </patternFill>
    </fill>
    <fill>
      <patternFill patternType="solid">
        <fgColor rgb="00DCE8EC"/>
      </patternFill>
    </fill>
    <fill>
      <patternFill patternType="solid">
        <fgColor rgb="002F6F73"/>
      </patternFill>
    </fill>
    <fill>
      <patternFill patternType="solid">
        <fgColor rgb="00FFF1C9"/>
      </patternFill>
    </fill>
    <fill>
      <patternFill patternType="solid">
        <fgColor rgb="00F3F7F6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/>
      <top style="thin">
        <color rgb="00C9D7D9"/>
      </top>
      <bottom style="thin">
        <color rgb="00C9D7D9"/>
      </bottom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6" fillId="5" borderId="1" applyAlignment="1" pivotButton="0" quotePrefix="0" xfId="0">
      <alignment horizontal="left" vertical="top" wrapText="1"/>
    </xf>
    <xf numFmtId="0" fontId="3" fillId="0" borderId="0" pivotButton="0" quotePrefix="0" xfId="0"/>
    <xf numFmtId="164" fontId="0" fillId="3" borderId="1" pivotButton="0" quotePrefix="0" xfId="0"/>
    <xf numFmtId="0" fontId="4" fillId="0" borderId="0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" fontId="5" fillId="4" borderId="1" applyAlignment="1" pivotButton="0" quotePrefix="0" xfId="0">
      <alignment horizontal="center" vertical="center" wrapText="1"/>
    </xf>
    <xf numFmtId="165" fontId="5" fillId="4" borderId="1" applyAlignment="1" pivotButton="0" quotePrefix="0" xfId="0">
      <alignment horizontal="center" vertical="center" wrapText="1"/>
    </xf>
    <xf numFmtId="0" fontId="6" fillId="5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top" wrapText="1"/>
    </xf>
    <xf numFmtId="0" fontId="7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164" fontId="0" fillId="3" borderId="0" pivotButton="0" quotePrefix="0" xfId="0"/>
    <xf numFmtId="1" fontId="0" fillId="3" borderId="0" pivotButton="0" quotePrefix="0" xfId="0"/>
    <xf numFmtId="0" fontId="3" fillId="4" borderId="0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left" vertical="top" wrapText="1"/>
    </xf>
    <xf numFmtId="164" fontId="0" fillId="6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left" vertical="top" wrapText="1"/>
    </xf>
    <xf numFmtId="1" fontId="0" fillId="3" borderId="1" applyAlignment="1" pivotButton="0" quotePrefix="0" xfId="0">
      <alignment horizontal="left" vertical="top" wrapText="1"/>
    </xf>
    <xf numFmtId="0" fontId="6" fillId="5" borderId="1" pivotButton="0" quotePrefix="0" xfId="0"/>
    <xf numFmtId="0" fontId="3" fillId="4" borderId="1" pivotButton="0" quotePrefix="0" xfId="0"/>
    <xf numFmtId="164" fontId="0" fillId="6" borderId="1" pivotButton="0" quotePrefix="0" xfId="0"/>
    <xf numFmtId="0" fontId="0" fillId="7" borderId="1" pivotButton="0" quotePrefix="0" xfId="0"/>
    <xf numFmtId="1" fontId="0" fillId="6" borderId="1" pivotButton="0" quotePrefix="0" xfId="0"/>
    <xf numFmtId="0" fontId="0" fillId="8" borderId="1" pivotButton="0" quotePrefix="0" xfId="0"/>
    <xf numFmtId="0" fontId="8" fillId="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9">
    <dxf>
      <font>
        <name val="Calibri"/>
        <b val="1"/>
        <color rgb="009C0006"/>
        <sz val="11"/>
      </font>
      <fill>
        <patternFill patternType="solid">
          <fgColor rgb="00F4CCCC"/>
        </patternFill>
      </fill>
    </dxf>
    <dxf>
      <font>
        <name val="Calibri"/>
        <b val="1"/>
        <color rgb="00183B4E"/>
        <sz val="11"/>
      </font>
      <fill>
        <patternFill patternType="solid">
          <fgColor rgb="00D9EBDD"/>
        </patternFill>
      </fill>
    </dxf>
    <dxf>
      <fill>
        <patternFill patternType="solid">
          <fgColor rgb="00D9E1E3"/>
        </patternFill>
      </fill>
    </dxf>
    <dxf>
      <fill>
        <patternFill patternType="solid">
          <fgColor rgb="00FCE5B5"/>
        </patternFill>
      </fill>
    </dxf>
    <dxf>
      <fill>
        <patternFill patternType="solid">
          <fgColor rgb="00D9EBDD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FFF1C9"/>
        </patternFill>
      </fill>
    </dxf>
    <dxf>
      <fill>
        <patternFill patternType="solid">
          <fgColor rgb="00E4D8F0"/>
        </patternFill>
      </fill>
    </dxf>
    <dxf>
      <font>
        <name val="Calibri"/>
        <b val="1"/>
        <color rgb="00FFFFFF"/>
        <sz val="11"/>
      </font>
      <fill>
        <patternFill patternType="solid">
          <fgColor rgb="00B747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Reconciliation Result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'Dashboard'!K2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'Dashboard'!$J$3:$J$8</f>
            </numRef>
          </cat>
          <val>
            <numRef>
              <f>'Dashboard'!$K$3:$K$8</f>
            </numRef>
          </val>
        </ser>
        <dLbls>
          <numFmt formatCode="0"/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Issues by Owner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'Dashboard'!K11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'Dashboard'!$J$12:$J$16</f>
            </numRef>
          </cat>
          <val>
            <numRef>
              <f>'Dashboard'!$K$12:$K$16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Open Issues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Owner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3708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14</row>
      <rowOff>0</rowOff>
    </from>
    <ext cx="3708000" cy="295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conciliationTable" displayName="ReconciliationTable" ref="A6:T106" headerRowCount="1">
  <autoFilter ref="A6:T106"/>
  <tableColumns count="20">
    <tableColumn id="1" name="Reconciliation ID"/>
    <tableColumn id="2" name="Learner Reference"/>
    <tableColumn id="3" name="Learner Display Name"/>
    <tableColumn id="4" name="Course Code"/>
    <tableColumn id="5" name="Section"/>
    <tableColumn id="6" name="Term"/>
    <tableColumn id="7" name="SIS Status"/>
    <tableColumn id="8" name="LMS Status"/>
    <tableColumn id="9" name="SIS Effective Date"/>
    <tableColumn id="10" name="LMS Last Activity Date"/>
    <tableColumn id="11" name="Issue Identified Date"/>
    <tableColumn id="12" name="Owner"/>
    <tableColumn id="13" name="Resolution Status"/>
    <tableColumn id="14" name="Resolution Date"/>
    <tableColumn id="15" name="Resolution Notes"/>
    <tableColumn id="16" name="Expected LMS Status"/>
    <tableColumn id="17" name="Reconciliation Result"/>
    <tableColumn id="18" name="Days Open"/>
    <tableColumn id="19" name="Priority"/>
    <tableColumn id="20" name="Duplicate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9" customWidth="1" min="3" max="3"/>
    <col width="19" customWidth="1" min="4" max="4"/>
    <col width="19" customWidth="1" min="5" max="5"/>
    <col width="12" customWidth="1" min="6" max="6"/>
    <col width="19" customWidth="1" min="7" max="7"/>
    <col width="12" customWidth="1" min="8" max="8"/>
    <col width="3" customWidth="1" min="9" max="9"/>
    <col width="29" customWidth="1" min="10" max="10"/>
    <col width="17" customWidth="1" min="11" max="11"/>
  </cols>
  <sheetData>
    <row r="1" ht="27" customHeight="1">
      <c r="A1" s="1" t="inlineStr">
        <is>
          <t>Enrollment Status Reconciliation Dashboard</t>
        </is>
      </c>
    </row>
    <row r="2">
      <c r="A2" s="2" t="inlineStr">
        <is>
          <t>Operational summary of SIS and LMS enrollment status differences</t>
        </is>
      </c>
      <c r="J2" s="3" t="inlineStr">
        <is>
          <t>Reconciliation Result</t>
        </is>
      </c>
      <c r="K2" s="3" t="inlineStr">
        <is>
          <t>Record Count</t>
        </is>
      </c>
    </row>
    <row r="3">
      <c r="A3" s="4" t="inlineStr">
        <is>
          <t>Reporting As of Date</t>
        </is>
      </c>
      <c r="B3" s="5">
        <f>Lists!B2</f>
        <v/>
      </c>
      <c r="D3" s="6" t="inlineStr">
        <is>
          <t>Update the reporting date and aging threshold on the Lists sheet.</t>
        </is>
      </c>
      <c r="J3" s="7" t="inlineStr">
        <is>
          <t>Matched</t>
        </is>
      </c>
      <c r="K3" s="7">
        <f>COUNTIF(Reconciliation!$Q$7:$Q$106,J3)</f>
        <v/>
      </c>
    </row>
    <row r="4">
      <c r="J4" s="7" t="inlineStr">
        <is>
          <t>Missing in LMS</t>
        </is>
      </c>
      <c r="K4" s="7">
        <f>COUNTIF(Reconciliation!$Q$7:$Q$106,J4)</f>
        <v/>
      </c>
    </row>
    <row r="5">
      <c r="A5" s="8" t="inlineStr">
        <is>
          <t>Total Records</t>
        </is>
      </c>
      <c r="B5" s="9" t="n"/>
      <c r="C5" s="8" t="inlineStr">
        <is>
          <t>Matched Records</t>
        </is>
      </c>
      <c r="D5" s="9" t="n"/>
      <c r="E5" s="8" t="inlineStr">
        <is>
          <t>Open Issues</t>
        </is>
      </c>
      <c r="F5" s="9" t="n"/>
      <c r="G5" s="8" t="inlineStr">
        <is>
          <t>High-Priority Open Issues</t>
        </is>
      </c>
      <c r="H5" s="9" t="n"/>
      <c r="J5" s="7" t="inlineStr">
        <is>
          <t>Access Should Be Removed</t>
        </is>
      </c>
      <c r="K5" s="7">
        <f>COUNTIF(Reconciliation!$Q$7:$Q$106,J5)</f>
        <v/>
      </c>
    </row>
    <row r="6">
      <c r="A6" s="9" t="n"/>
      <c r="B6" s="10">
        <f>COUNTIF(Reconciliation!$A$7:$A$106,"&lt;&gt;")</f>
        <v/>
      </c>
      <c r="C6" s="9" t="n"/>
      <c r="D6" s="10">
        <f>COUNTIF(Reconciliation!$Q$7:$Q$106,"Matched")</f>
        <v/>
      </c>
      <c r="E6" s="9" t="n"/>
      <c r="F6" s="10">
        <f>COUNTIFS(Reconciliation!$A$7:$A$106,"&lt;&gt;",Reconciliation!$Q$7:$Q$106,"&lt;&gt;Matched",Reconciliation!$Q$7:$Q$106,"&lt;&gt;Incomplete",Reconciliation!$M$7:$M$106,"&lt;&gt;Resolved",Reconciliation!$M$7:$M$106,"&lt;&gt;No Action Needed")</f>
        <v/>
      </c>
      <c r="G6" s="9" t="n"/>
      <c r="H6" s="10">
        <f>COUNTIFS(Reconciliation!$S$7:$S$106,"High",Reconciliation!$M$7:$M$106,"&lt;&gt;Resolved",Reconciliation!$M$7:$M$106,"&lt;&gt;No Action Needed")</f>
        <v/>
      </c>
      <c r="J6" s="7" t="inlineStr">
        <is>
          <t>Unexpected LMS Record</t>
        </is>
      </c>
      <c r="K6" s="7">
        <f>COUNTIF(Reconciliation!$Q$7:$Q$106,J6)</f>
        <v/>
      </c>
    </row>
    <row r="7">
      <c r="J7" s="7" t="inlineStr">
        <is>
          <t>Status Mismatch</t>
        </is>
      </c>
      <c r="K7" s="7">
        <f>COUNTIF(Reconciliation!$Q$7:$Q$106,J7)</f>
        <v/>
      </c>
    </row>
    <row r="8">
      <c r="A8" s="8" t="inlineStr">
        <is>
          <t>Incomplete Records</t>
        </is>
      </c>
      <c r="B8" s="9" t="n"/>
      <c r="C8" s="8" t="inlineStr">
        <is>
          <t>Duplicate Records</t>
        </is>
      </c>
      <c r="D8" s="9" t="n"/>
      <c r="E8" s="8" t="inlineStr">
        <is>
          <t>Resolved Issues</t>
        </is>
      </c>
      <c r="F8" s="9" t="n"/>
      <c r="G8" s="8" t="inlineStr">
        <is>
          <t>Reconciliation Rate</t>
        </is>
      </c>
      <c r="H8" s="9" t="n"/>
      <c r="J8" s="7" t="inlineStr">
        <is>
          <t>Incomplete</t>
        </is>
      </c>
      <c r="K8" s="7">
        <f>COUNTIF(Reconciliation!$Q$7:$Q$106,J8)</f>
        <v/>
      </c>
    </row>
    <row r="9">
      <c r="A9" s="9" t="n"/>
      <c r="B9" s="10">
        <f>COUNTIF(Reconciliation!$Q$7:$Q$106,"Incomplete")</f>
        <v/>
      </c>
      <c r="C9" s="9" t="n"/>
      <c r="D9" s="10">
        <f>COUNTIF(Reconciliation!$Q$7:$Q$106,"Duplicate")</f>
        <v/>
      </c>
      <c r="E9" s="9" t="n"/>
      <c r="F9" s="10">
        <f>COUNTIFS(Reconciliation!$M$7:$M$106,"Resolved",Reconciliation!$Q$7:$Q$106,"&lt;&gt;Matched",Reconciliation!$A$7:$A$106,"&lt;&gt;")</f>
        <v/>
      </c>
      <c r="G9" s="9" t="n"/>
      <c r="H9" s="11">
        <f>IFERROR(COUNTIF(Reconciliation!$Q$7:$Q$106,"Matched")/(COUNTIF(Reconciliation!$Q$7:$Q$106,"Matched")+COUNTIF(Reconciliation!$Q$7:$Q$106,"Missing in LMS")+COUNTIF(Reconciliation!$Q$7:$Q$106,"Access Should Be Removed")+COUNTIF(Reconciliation!$Q$7:$Q$106,"Unexpected LMS Record")+COUNTIF(Reconciliation!$Q$7:$Q$106,"Status Mismatch")),0)</f>
        <v/>
      </c>
    </row>
    <row r="10"/>
    <row r="11">
      <c r="A11" s="12" t="inlineStr">
        <is>
          <t>Review Alerts</t>
        </is>
      </c>
      <c r="J11" s="3" t="inlineStr">
        <is>
          <t>Owner</t>
        </is>
      </c>
      <c r="K11" s="3" t="inlineStr">
        <is>
          <t>Open Issue Count</t>
        </is>
      </c>
    </row>
    <row r="12">
      <c r="A12" s="13" t="inlineStr">
        <is>
          <t>Records missing an issue date</t>
        </is>
      </c>
      <c r="B12" s="14">
        <f>COUNTIFS(Reconciliation!$A$7:$A$106,"&lt;&gt;",Reconciliation!$Q$7:$Q$106,"&lt;&gt;Matched",Reconciliation!$Q$7:$Q$106,"&lt;&gt;Incomplete",Reconciliation!$Q$7:$Q$106,"&lt;&gt;Duplicate",Reconciliation!$K$7:$K$106,"",Reconciliation!$M$7:$M$106,"&lt;&gt;Resolved",Reconciliation!$M$7:$M$106,"&lt;&gt;No Action Needed")</f>
        <v/>
      </c>
      <c r="C12" s="15" t="n"/>
      <c r="D12" s="13" t="inlineStr">
        <is>
          <t>Resolved records missing a resolution date</t>
        </is>
      </c>
      <c r="E12" s="14">
        <f>COUNTIFS(Reconciliation!$M$7:$M$106,"Resolved",Reconciliation!$N$7:$N$106,"")</f>
        <v/>
      </c>
      <c r="F12" s="15" t="n"/>
      <c r="G12" s="13" t="inlineStr">
        <is>
          <t>Open issues without an owner</t>
        </is>
      </c>
      <c r="H12" s="14">
        <f>COUNTIFS(Reconciliation!$A$7:$A$106,"&lt;&gt;",Reconciliation!$Q$7:$Q$106,"&lt;&gt;Matched",Reconciliation!$Q$7:$Q$106,"&lt;&gt;Incomplete",Reconciliation!$Q$7:$Q$106,"&lt;&gt;Duplicate",Reconciliation!$L$7:$L$106,"",Reconciliation!$M$7:$M$106,"&lt;&gt;Resolved",Reconciliation!$M$7:$M$106,"&lt;&gt;No Action Needed")</f>
        <v/>
      </c>
      <c r="J12" s="7" t="inlineStr">
        <is>
          <t>Jordan Lee</t>
        </is>
      </c>
      <c r="K12" s="7">
        <f>COUNTIFS(Reconciliation!$L$7:$L$106,J12,Reconciliation!$A$7:$A$106,"&lt;&gt;",Reconciliation!$Q$7:$Q$106,"&lt;&gt;Matched",Reconciliation!$Q$7:$Q$106,"&lt;&gt;Incomplete",Reconciliation!$Q$7:$Q$106,"&lt;&gt;Duplicate",Reconciliation!$M$7:$M$106,"&lt;&gt;Resolved",Reconciliation!$M$7:$M$106,"&lt;&gt;No Action Needed")</f>
        <v/>
      </c>
    </row>
    <row r="13">
      <c r="A13" s="15" t="n"/>
      <c r="B13" s="15" t="n"/>
      <c r="C13" s="15" t="n"/>
      <c r="D13" s="15" t="n"/>
      <c r="E13" s="15" t="n"/>
      <c r="F13" s="15" t="n"/>
      <c r="G13" s="15" t="n"/>
      <c r="H13" s="15">
        <f>""</f>
        <v/>
      </c>
      <c r="J13" s="7" t="inlineStr">
        <is>
          <t>Morgan Reed</t>
        </is>
      </c>
      <c r="K13" s="7">
        <f>COUNTIFS(Reconciliation!$L$7:$L$106,J13,Reconciliation!$A$7:$A$106,"&lt;&gt;",Reconciliation!$Q$7:$Q$106,"&lt;&gt;Matched",Reconciliation!$Q$7:$Q$106,"&lt;&gt;Incomplete",Reconciliation!$Q$7:$Q$106,"&lt;&gt;Duplicate",Reconciliation!$M$7:$M$106,"&lt;&gt;Resolved",Reconciliation!$M$7:$M$106,"&lt;&gt;No Action Needed")</f>
        <v/>
      </c>
    </row>
    <row r="14">
      <c r="H14">
        <f>""</f>
        <v/>
      </c>
      <c r="J14" s="7" t="inlineStr">
        <is>
          <t>Casey Brooks</t>
        </is>
      </c>
      <c r="K14" s="7">
        <f>COUNTIFS(Reconciliation!$L$7:$L$106,J14,Reconciliation!$A$7:$A$106,"&lt;&gt;",Reconciliation!$Q$7:$Q$106,"&lt;&gt;Matched",Reconciliation!$Q$7:$Q$106,"&lt;&gt;Incomplete",Reconciliation!$Q$7:$Q$106,"&lt;&gt;Duplicate",Reconciliation!$M$7:$M$106,"&lt;&gt;Resolved",Reconciliation!$M$7:$M$106,"&lt;&gt;No Action Needed")</f>
        <v/>
      </c>
    </row>
    <row r="15">
      <c r="H15">
        <f>""</f>
        <v/>
      </c>
      <c r="J15" s="7" t="inlineStr">
        <is>
          <t>Taylor Quinn</t>
        </is>
      </c>
      <c r="K15" s="7">
        <f>COUNTIFS(Reconciliation!$L$7:$L$106,J15,Reconciliation!$A$7:$A$106,"&lt;&gt;",Reconciliation!$Q$7:$Q$106,"&lt;&gt;Matched",Reconciliation!$Q$7:$Q$106,"&lt;&gt;Incomplete",Reconciliation!$Q$7:$Q$106,"&lt;&gt;Duplicate",Reconciliation!$M$7:$M$106,"&lt;&gt;Resolved",Reconciliation!$M$7:$M$106,"&lt;&gt;No Action Needed")</f>
        <v/>
      </c>
    </row>
    <row r="16">
      <c r="H16">
        <f>""</f>
        <v/>
      </c>
      <c r="J16" s="7" t="inlineStr">
        <is>
          <t>Unassigned</t>
        </is>
      </c>
      <c r="K16" s="7">
        <f>COUNTIFS(Reconciliation!$L$7:$L$106,"",Reconciliation!$A$7:$A$106,"&lt;&gt;",Reconciliation!$Q$7:$Q$106,"&lt;&gt;Matched",Reconciliation!$Q$7:$Q$106,"&lt;&gt;Incomplete",Reconciliation!$Q$7:$Q$106,"&lt;&gt;Duplicate",Reconciliation!$M$7:$M$106,"&lt;&gt;Resolved",Reconciliation!$M$7:$M$106,"&lt;&gt;No Action Needed")</f>
        <v/>
      </c>
    </row>
    <row r="17">
      <c r="H17">
        <f>""</f>
        <v/>
      </c>
      <c r="K17">
        <f>""</f>
        <v/>
      </c>
    </row>
    <row r="18">
      <c r="H18">
        <f>""</f>
        <v/>
      </c>
      <c r="K18">
        <f>""</f>
        <v/>
      </c>
    </row>
    <row r="19">
      <c r="H19">
        <f>""</f>
        <v/>
      </c>
      <c r="K19">
        <f>""</f>
        <v/>
      </c>
    </row>
    <row r="20">
      <c r="H20">
        <f>""</f>
        <v/>
      </c>
      <c r="K20">
        <f>""</f>
        <v/>
      </c>
    </row>
    <row r="21">
      <c r="H21">
        <f>""</f>
        <v/>
      </c>
      <c r="K21">
        <f>""</f>
        <v/>
      </c>
    </row>
    <row r="22">
      <c r="H22">
        <f>""</f>
        <v/>
      </c>
      <c r="K22">
        <f>""</f>
        <v/>
      </c>
    </row>
    <row r="23">
      <c r="H23">
        <f>""</f>
        <v/>
      </c>
      <c r="K23">
        <f>""</f>
        <v/>
      </c>
    </row>
    <row r="24">
      <c r="H24">
        <f>""</f>
        <v/>
      </c>
      <c r="K24">
        <f>""</f>
        <v/>
      </c>
    </row>
    <row r="25">
      <c r="H25">
        <f>""</f>
        <v/>
      </c>
      <c r="K25">
        <f>""</f>
        <v/>
      </c>
    </row>
    <row r="26">
      <c r="H26">
        <f>""</f>
        <v/>
      </c>
      <c r="K26">
        <f>""</f>
        <v/>
      </c>
    </row>
    <row r="27">
      <c r="H27">
        <f>""</f>
        <v/>
      </c>
      <c r="K27">
        <f>""</f>
        <v/>
      </c>
    </row>
    <row r="28">
      <c r="H28">
        <f>""</f>
        <v/>
      </c>
      <c r="K28">
        <f>""</f>
        <v/>
      </c>
    </row>
    <row r="29">
      <c r="H29">
        <f>""</f>
        <v/>
      </c>
      <c r="K29">
        <f>""</f>
        <v/>
      </c>
    </row>
    <row r="30">
      <c r="H30">
        <f>""</f>
        <v/>
      </c>
      <c r="K30">
        <f>""</f>
        <v/>
      </c>
    </row>
    <row r="31">
      <c r="A31" s="16" t="inlineStr">
        <is>
          <t>Overall Review Status</t>
        </is>
      </c>
      <c r="B31" s="17">
        <f>IF(COUNTIF(Reconciliation!$A$7:$A$106,"&lt;&gt;")=0,"No Records",IF(SUM(B12,E12,H12)&gt;0,"Review Required",IF(F6&gt;0,"Open Issues Remain","Ready for Review")))</f>
        <v/>
      </c>
      <c r="H31">
        <f>""</f>
        <v/>
      </c>
      <c r="K31">
        <f>""</f>
        <v/>
      </c>
    </row>
    <row r="32">
      <c r="B32">
        <f>""</f>
        <v/>
      </c>
      <c r="H32">
        <f>""</f>
        <v/>
      </c>
      <c r="K32">
        <f>""</f>
        <v/>
      </c>
    </row>
    <row r="33">
      <c r="B33">
        <f>""</f>
        <v/>
      </c>
      <c r="H33">
        <f>""</f>
        <v/>
      </c>
      <c r="K33">
        <f>""</f>
        <v/>
      </c>
    </row>
    <row r="34">
      <c r="B34">
        <f>""</f>
        <v/>
      </c>
      <c r="H34">
        <f>""</f>
        <v/>
      </c>
      <c r="K34">
        <f>""</f>
        <v/>
      </c>
    </row>
    <row r="35">
      <c r="B35">
        <f>""</f>
        <v/>
      </c>
      <c r="H35">
        <f>""</f>
        <v/>
      </c>
      <c r="K35">
        <f>""</f>
        <v/>
      </c>
    </row>
    <row r="36">
      <c r="B36">
        <f>""</f>
        <v/>
      </c>
      <c r="H36">
        <f>""</f>
        <v/>
      </c>
      <c r="K36">
        <f>""</f>
        <v/>
      </c>
    </row>
    <row r="37">
      <c r="B37">
        <f>""</f>
        <v/>
      </c>
      <c r="H37">
        <f>""</f>
        <v/>
      </c>
      <c r="K37">
        <f>""</f>
        <v/>
      </c>
    </row>
    <row r="38">
      <c r="B38">
        <f>""</f>
        <v/>
      </c>
      <c r="H38">
        <f>""</f>
        <v/>
      </c>
      <c r="K38">
        <f>""</f>
        <v/>
      </c>
    </row>
    <row r="39">
      <c r="B39">
        <f>""</f>
        <v/>
      </c>
      <c r="H39">
        <f>""</f>
        <v/>
      </c>
      <c r="K39">
        <f>""</f>
        <v/>
      </c>
    </row>
    <row r="40">
      <c r="B40">
        <f>""</f>
        <v/>
      </c>
      <c r="H40">
        <f>""</f>
        <v/>
      </c>
      <c r="K40">
        <f>""</f>
        <v/>
      </c>
    </row>
    <row r="41">
      <c r="B41">
        <f>""</f>
        <v/>
      </c>
      <c r="H41">
        <f>""</f>
        <v/>
      </c>
      <c r="K41">
        <f>""</f>
        <v/>
      </c>
    </row>
    <row r="42">
      <c r="B42">
        <f>""</f>
        <v/>
      </c>
      <c r="H42">
        <f>""</f>
        <v/>
      </c>
      <c r="K42">
        <f>""</f>
        <v/>
      </c>
    </row>
    <row r="43">
      <c r="B43">
        <f>""</f>
        <v/>
      </c>
      <c r="H43">
        <f>""</f>
        <v/>
      </c>
      <c r="K43">
        <f>""</f>
        <v/>
      </c>
    </row>
    <row r="44">
      <c r="B44">
        <f>""</f>
        <v/>
      </c>
      <c r="H44">
        <f>""</f>
        <v/>
      </c>
      <c r="K44">
        <f>""</f>
        <v/>
      </c>
    </row>
    <row r="45">
      <c r="B45">
        <f>""</f>
        <v/>
      </c>
      <c r="H45">
        <f>""</f>
        <v/>
      </c>
      <c r="K45">
        <f>""</f>
        <v/>
      </c>
    </row>
    <row r="46">
      <c r="B46">
        <f>""</f>
        <v/>
      </c>
      <c r="H46">
        <f>""</f>
        <v/>
      </c>
      <c r="K46">
        <f>""</f>
        <v/>
      </c>
    </row>
    <row r="47">
      <c r="B47">
        <f>""</f>
        <v/>
      </c>
      <c r="H47">
        <f>""</f>
        <v/>
      </c>
      <c r="K47">
        <f>""</f>
        <v/>
      </c>
    </row>
    <row r="48">
      <c r="B48">
        <f>""</f>
        <v/>
      </c>
      <c r="H48">
        <f>""</f>
        <v/>
      </c>
      <c r="K48">
        <f>""</f>
        <v/>
      </c>
    </row>
    <row r="49">
      <c r="B49">
        <f>""</f>
        <v/>
      </c>
      <c r="H49">
        <f>""</f>
        <v/>
      </c>
      <c r="K49">
        <f>""</f>
        <v/>
      </c>
    </row>
    <row r="50">
      <c r="B50">
        <f>""</f>
        <v/>
      </c>
      <c r="H50">
        <f>""</f>
        <v/>
      </c>
      <c r="K50">
        <f>""</f>
        <v/>
      </c>
    </row>
    <row r="51">
      <c r="B51">
        <f>""</f>
        <v/>
      </c>
      <c r="H51">
        <f>""</f>
        <v/>
      </c>
      <c r="K51">
        <f>""</f>
        <v/>
      </c>
    </row>
    <row r="52">
      <c r="B52">
        <f>""</f>
        <v/>
      </c>
      <c r="H52">
        <f>""</f>
        <v/>
      </c>
      <c r="K52">
        <f>""</f>
        <v/>
      </c>
    </row>
    <row r="53">
      <c r="B53">
        <f>""</f>
        <v/>
      </c>
      <c r="H53">
        <f>""</f>
        <v/>
      </c>
      <c r="K53">
        <f>""</f>
        <v/>
      </c>
    </row>
    <row r="54">
      <c r="B54">
        <f>""</f>
        <v/>
      </c>
      <c r="H54">
        <f>""</f>
        <v/>
      </c>
      <c r="K54">
        <f>""</f>
        <v/>
      </c>
    </row>
    <row r="55">
      <c r="B55">
        <f>""</f>
        <v/>
      </c>
      <c r="H55">
        <f>""</f>
        <v/>
      </c>
      <c r="K55">
        <f>""</f>
        <v/>
      </c>
    </row>
    <row r="56">
      <c r="B56">
        <f>""</f>
        <v/>
      </c>
      <c r="H56">
        <f>""</f>
        <v/>
      </c>
      <c r="K56">
        <f>""</f>
        <v/>
      </c>
    </row>
    <row r="57">
      <c r="B57">
        <f>""</f>
        <v/>
      </c>
      <c r="H57">
        <f>""</f>
        <v/>
      </c>
      <c r="K57">
        <f>""</f>
        <v/>
      </c>
    </row>
    <row r="58">
      <c r="B58">
        <f>""</f>
        <v/>
      </c>
      <c r="H58">
        <f>""</f>
        <v/>
      </c>
      <c r="K58">
        <f>""</f>
        <v/>
      </c>
    </row>
    <row r="59">
      <c r="B59">
        <f>""</f>
        <v/>
      </c>
      <c r="H59">
        <f>""</f>
        <v/>
      </c>
      <c r="K59">
        <f>""</f>
        <v/>
      </c>
    </row>
    <row r="60">
      <c r="B60">
        <f>""</f>
        <v/>
      </c>
      <c r="H60">
        <f>""</f>
        <v/>
      </c>
      <c r="K60">
        <f>""</f>
        <v/>
      </c>
    </row>
    <row r="61">
      <c r="B61">
        <f>""</f>
        <v/>
      </c>
      <c r="H61">
        <f>""</f>
        <v/>
      </c>
      <c r="K61">
        <f>""</f>
        <v/>
      </c>
    </row>
    <row r="62">
      <c r="B62">
        <f>""</f>
        <v/>
      </c>
      <c r="H62">
        <f>""</f>
        <v/>
      </c>
      <c r="K62">
        <f>""</f>
        <v/>
      </c>
    </row>
    <row r="63">
      <c r="B63">
        <f>""</f>
        <v/>
      </c>
      <c r="H63">
        <f>""</f>
        <v/>
      </c>
      <c r="K63">
        <f>""</f>
        <v/>
      </c>
    </row>
    <row r="64">
      <c r="B64">
        <f>""</f>
        <v/>
      </c>
      <c r="H64">
        <f>""</f>
        <v/>
      </c>
      <c r="K64">
        <f>""</f>
        <v/>
      </c>
    </row>
    <row r="65">
      <c r="B65">
        <f>""</f>
        <v/>
      </c>
      <c r="H65">
        <f>""</f>
        <v/>
      </c>
      <c r="K65">
        <f>""</f>
        <v/>
      </c>
    </row>
    <row r="66">
      <c r="B66">
        <f>""</f>
        <v/>
      </c>
      <c r="H66">
        <f>""</f>
        <v/>
      </c>
      <c r="K66">
        <f>""</f>
        <v/>
      </c>
    </row>
    <row r="67">
      <c r="B67">
        <f>""</f>
        <v/>
      </c>
      <c r="H67">
        <f>""</f>
        <v/>
      </c>
      <c r="K67">
        <f>""</f>
        <v/>
      </c>
    </row>
    <row r="68">
      <c r="B68">
        <f>""</f>
        <v/>
      </c>
      <c r="H68">
        <f>""</f>
        <v/>
      </c>
      <c r="K68">
        <f>""</f>
        <v/>
      </c>
    </row>
    <row r="69">
      <c r="B69">
        <f>""</f>
        <v/>
      </c>
      <c r="H69">
        <f>""</f>
        <v/>
      </c>
      <c r="K69">
        <f>""</f>
        <v/>
      </c>
    </row>
    <row r="70">
      <c r="B70">
        <f>""</f>
        <v/>
      </c>
      <c r="H70">
        <f>""</f>
        <v/>
      </c>
      <c r="K70">
        <f>""</f>
        <v/>
      </c>
    </row>
    <row r="71">
      <c r="B71">
        <f>""</f>
        <v/>
      </c>
      <c r="H71">
        <f>""</f>
        <v/>
      </c>
      <c r="K71">
        <f>""</f>
        <v/>
      </c>
    </row>
    <row r="72">
      <c r="B72">
        <f>""</f>
        <v/>
      </c>
      <c r="H72">
        <f>""</f>
        <v/>
      </c>
      <c r="K72">
        <f>""</f>
        <v/>
      </c>
    </row>
    <row r="73">
      <c r="B73">
        <f>""</f>
        <v/>
      </c>
      <c r="H73">
        <f>""</f>
        <v/>
      </c>
      <c r="K73">
        <f>""</f>
        <v/>
      </c>
    </row>
    <row r="74">
      <c r="B74">
        <f>""</f>
        <v/>
      </c>
      <c r="H74">
        <f>""</f>
        <v/>
      </c>
      <c r="K74">
        <f>""</f>
        <v/>
      </c>
    </row>
    <row r="75">
      <c r="B75">
        <f>""</f>
        <v/>
      </c>
      <c r="H75">
        <f>""</f>
        <v/>
      </c>
      <c r="K75">
        <f>""</f>
        <v/>
      </c>
    </row>
    <row r="76">
      <c r="B76">
        <f>""</f>
        <v/>
      </c>
      <c r="H76">
        <f>""</f>
        <v/>
      </c>
      <c r="K76">
        <f>""</f>
        <v/>
      </c>
    </row>
    <row r="77">
      <c r="B77">
        <f>""</f>
        <v/>
      </c>
      <c r="H77">
        <f>""</f>
        <v/>
      </c>
      <c r="K77">
        <f>""</f>
        <v/>
      </c>
    </row>
    <row r="78">
      <c r="B78">
        <f>""</f>
        <v/>
      </c>
      <c r="H78">
        <f>""</f>
        <v/>
      </c>
      <c r="K78">
        <f>""</f>
        <v/>
      </c>
    </row>
    <row r="79">
      <c r="B79">
        <f>""</f>
        <v/>
      </c>
      <c r="H79">
        <f>""</f>
        <v/>
      </c>
      <c r="K79">
        <f>""</f>
        <v/>
      </c>
    </row>
    <row r="80">
      <c r="B80">
        <f>""</f>
        <v/>
      </c>
      <c r="H80">
        <f>""</f>
        <v/>
      </c>
      <c r="K80">
        <f>""</f>
        <v/>
      </c>
    </row>
    <row r="81">
      <c r="B81">
        <f>""</f>
        <v/>
      </c>
      <c r="H81">
        <f>""</f>
        <v/>
      </c>
      <c r="K81">
        <f>""</f>
        <v/>
      </c>
    </row>
    <row r="82">
      <c r="B82">
        <f>""</f>
        <v/>
      </c>
      <c r="H82">
        <f>""</f>
        <v/>
      </c>
      <c r="K82">
        <f>""</f>
        <v/>
      </c>
    </row>
    <row r="83">
      <c r="B83">
        <f>""</f>
        <v/>
      </c>
      <c r="H83">
        <f>""</f>
        <v/>
      </c>
      <c r="K83">
        <f>""</f>
        <v/>
      </c>
    </row>
    <row r="84">
      <c r="B84">
        <f>""</f>
        <v/>
      </c>
      <c r="H84">
        <f>""</f>
        <v/>
      </c>
      <c r="K84">
        <f>""</f>
        <v/>
      </c>
    </row>
    <row r="85">
      <c r="B85">
        <f>""</f>
        <v/>
      </c>
      <c r="H85">
        <f>""</f>
        <v/>
      </c>
      <c r="K85">
        <f>""</f>
        <v/>
      </c>
    </row>
    <row r="86">
      <c r="B86">
        <f>""</f>
        <v/>
      </c>
      <c r="H86">
        <f>""</f>
        <v/>
      </c>
      <c r="K86">
        <f>""</f>
        <v/>
      </c>
    </row>
    <row r="87">
      <c r="B87">
        <f>""</f>
        <v/>
      </c>
      <c r="H87">
        <f>""</f>
        <v/>
      </c>
      <c r="K87">
        <f>""</f>
        <v/>
      </c>
    </row>
    <row r="88">
      <c r="B88">
        <f>""</f>
        <v/>
      </c>
      <c r="H88">
        <f>""</f>
        <v/>
      </c>
      <c r="K88">
        <f>""</f>
        <v/>
      </c>
    </row>
    <row r="89">
      <c r="B89">
        <f>""</f>
        <v/>
      </c>
      <c r="H89">
        <f>""</f>
        <v/>
      </c>
      <c r="K89">
        <f>""</f>
        <v/>
      </c>
    </row>
    <row r="90">
      <c r="B90">
        <f>""</f>
        <v/>
      </c>
      <c r="H90">
        <f>""</f>
        <v/>
      </c>
      <c r="K90">
        <f>""</f>
        <v/>
      </c>
    </row>
    <row r="91">
      <c r="B91">
        <f>""</f>
        <v/>
      </c>
      <c r="H91">
        <f>""</f>
        <v/>
      </c>
      <c r="K91">
        <f>""</f>
        <v/>
      </c>
    </row>
    <row r="92">
      <c r="B92">
        <f>""</f>
        <v/>
      </c>
      <c r="H92">
        <f>""</f>
        <v/>
      </c>
      <c r="K92">
        <f>""</f>
        <v/>
      </c>
    </row>
    <row r="93">
      <c r="B93">
        <f>""</f>
        <v/>
      </c>
      <c r="H93">
        <f>""</f>
        <v/>
      </c>
      <c r="K93">
        <f>""</f>
        <v/>
      </c>
    </row>
    <row r="94">
      <c r="B94">
        <f>""</f>
        <v/>
      </c>
      <c r="H94">
        <f>""</f>
        <v/>
      </c>
      <c r="K94">
        <f>""</f>
        <v/>
      </c>
    </row>
    <row r="95">
      <c r="B95">
        <f>""</f>
        <v/>
      </c>
      <c r="H95">
        <f>""</f>
        <v/>
      </c>
      <c r="K95">
        <f>""</f>
        <v/>
      </c>
    </row>
    <row r="96">
      <c r="B96">
        <f>""</f>
        <v/>
      </c>
      <c r="H96">
        <f>""</f>
        <v/>
      </c>
      <c r="K96">
        <f>""</f>
        <v/>
      </c>
    </row>
    <row r="97">
      <c r="B97">
        <f>""</f>
        <v/>
      </c>
      <c r="H97">
        <f>""</f>
        <v/>
      </c>
      <c r="K97">
        <f>""</f>
        <v/>
      </c>
    </row>
    <row r="98">
      <c r="B98">
        <f>""</f>
        <v/>
      </c>
      <c r="H98">
        <f>""</f>
        <v/>
      </c>
      <c r="K98">
        <f>""</f>
        <v/>
      </c>
    </row>
    <row r="99">
      <c r="B99">
        <f>""</f>
        <v/>
      </c>
      <c r="H99">
        <f>""</f>
        <v/>
      </c>
      <c r="K99">
        <f>""</f>
        <v/>
      </c>
    </row>
    <row r="100">
      <c r="B100">
        <f>""</f>
        <v/>
      </c>
      <c r="H100">
        <f>""</f>
        <v/>
      </c>
      <c r="K100">
        <f>""</f>
        <v/>
      </c>
    </row>
    <row r="101">
      <c r="B101">
        <f>""</f>
        <v/>
      </c>
      <c r="H101">
        <f>""</f>
        <v/>
      </c>
      <c r="K101">
        <f>""</f>
        <v/>
      </c>
    </row>
  </sheetData>
  <mergeCells count="4">
    <mergeCell ref="A11:H11"/>
    <mergeCell ref="A2:H2"/>
    <mergeCell ref="D3:H3"/>
    <mergeCell ref="A1:H1"/>
  </mergeCells>
  <conditionalFormatting sqref="B12">
    <cfRule type="expression" priority="1" dxfId="0">
      <formula>B12&gt;0</formula>
    </cfRule>
    <cfRule type="expression" priority="2" dxfId="1">
      <formula>B12=0</formula>
    </cfRule>
  </conditionalFormatting>
  <conditionalFormatting sqref="E12">
    <cfRule type="expression" priority="3" dxfId="0">
      <formula>E12&gt;0</formula>
    </cfRule>
    <cfRule type="expression" priority="4" dxfId="1">
      <formula>E12=0</formula>
    </cfRule>
  </conditionalFormatting>
  <conditionalFormatting sqref="H12">
    <cfRule type="expression" priority="5" dxfId="0">
      <formula>H12&gt;0</formula>
    </cfRule>
    <cfRule type="expression" priority="6" dxfId="1">
      <formula>H12=0</formula>
    </cfRule>
  </conditionalFormatting>
  <conditionalFormatting sqref="B31">
    <cfRule type="expression" priority="7" dxfId="2">
      <formula>B31="No Records"</formula>
    </cfRule>
    <cfRule type="expression" priority="8" dxfId="0">
      <formula>B31="Review Required"</formula>
    </cfRule>
    <cfRule type="expression" priority="9" dxfId="3">
      <formula>B31="Open Issues Remain"</formula>
    </cfRule>
    <cfRule type="expression" priority="10" dxfId="4">
      <formula>B31="Ready for Review"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14" customWidth="1" min="4" max="4"/>
    <col width="12" customWidth="1" min="5" max="5"/>
    <col width="16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38" customWidth="1" min="15" max="15"/>
    <col width="20" customWidth="1" min="16" max="16"/>
    <col width="28" customWidth="1" min="17" max="17"/>
    <col width="12" customWidth="1" min="18" max="18"/>
    <col width="12" customWidth="1" min="19" max="19"/>
    <col width="16" customWidth="1" min="20" max="20"/>
  </cols>
  <sheetData>
    <row r="1" ht="27" customHeight="1">
      <c r="A1" s="1" t="inlineStr">
        <is>
          <t>Enrollment Status Reconciliation Detail</t>
        </is>
      </c>
    </row>
    <row r="2">
      <c r="A2" s="2" t="inlineStr">
        <is>
          <t>Enter SIS and LMS statuses, then assign and track any required follow-up.</t>
        </is>
      </c>
    </row>
    <row r="3">
      <c r="A3" s="4" t="inlineStr">
        <is>
          <t>Reporting As of Date</t>
        </is>
      </c>
      <c r="B3" s="18">
        <f>Lists!$B$2</f>
        <v/>
      </c>
      <c r="D3" s="4" t="inlineStr">
        <is>
          <t>Aging Alert Days</t>
        </is>
      </c>
      <c r="E3" s="19">
        <f>Lists!$B$3</f>
        <v/>
      </c>
    </row>
    <row r="4" ht="32" customHeight="1">
      <c r="A4" s="20" t="inlineStr">
        <is>
          <t>Yellow cells are user inputs. Gray cells contain formulas. Required fields are Reconciliation ID, Learner Reference, Course Code, Section, Term, SIS Status, and LMS Status.</t>
        </is>
      </c>
    </row>
    <row r="6" ht="42" customHeight="1">
      <c r="A6" s="21" t="inlineStr">
        <is>
          <t>Reconciliation ID</t>
        </is>
      </c>
      <c r="B6" s="21" t="inlineStr">
        <is>
          <t>Learner Reference</t>
        </is>
      </c>
      <c r="C6" s="21" t="inlineStr">
        <is>
          <t>Learner Display Name</t>
        </is>
      </c>
      <c r="D6" s="21" t="inlineStr">
        <is>
          <t>Course Code</t>
        </is>
      </c>
      <c r="E6" s="21" t="inlineStr">
        <is>
          <t>Section</t>
        </is>
      </c>
      <c r="F6" s="21" t="inlineStr">
        <is>
          <t>Term</t>
        </is>
      </c>
      <c r="G6" s="21" t="inlineStr">
        <is>
          <t>SIS Status</t>
        </is>
      </c>
      <c r="H6" s="21" t="inlineStr">
        <is>
          <t>LMS Status</t>
        </is>
      </c>
      <c r="I6" s="21" t="inlineStr">
        <is>
          <t>SIS Effective Date</t>
        </is>
      </c>
      <c r="J6" s="21" t="inlineStr">
        <is>
          <t>LMS Last Activity Date</t>
        </is>
      </c>
      <c r="K6" s="21" t="inlineStr">
        <is>
          <t>Issue Identified Date</t>
        </is>
      </c>
      <c r="L6" s="21" t="inlineStr">
        <is>
          <t>Owner</t>
        </is>
      </c>
      <c r="M6" s="21" t="inlineStr">
        <is>
          <t>Resolution Status</t>
        </is>
      </c>
      <c r="N6" s="21" t="inlineStr">
        <is>
          <t>Resolution Date</t>
        </is>
      </c>
      <c r="O6" s="21" t="inlineStr">
        <is>
          <t>Resolution Notes</t>
        </is>
      </c>
      <c r="P6" s="21" t="inlineStr">
        <is>
          <t>Expected LMS Status</t>
        </is>
      </c>
      <c r="Q6" s="21" t="inlineStr">
        <is>
          <t>Reconciliation Result</t>
        </is>
      </c>
      <c r="R6" s="21" t="inlineStr">
        <is>
          <t>Days Open</t>
        </is>
      </c>
      <c r="S6" s="21" t="inlineStr">
        <is>
          <t>Priority</t>
        </is>
      </c>
      <c r="T6" s="21" t="inlineStr">
        <is>
          <t>Duplicate Check</t>
        </is>
      </c>
    </row>
    <row r="7">
      <c r="A7" s="22" t="inlineStr">
        <is>
          <t>ER-2026-001</t>
        </is>
      </c>
      <c r="B7" s="22" t="inlineStr">
        <is>
          <t>LRN-1001</t>
        </is>
      </c>
      <c r="C7" s="22" t="inlineStr">
        <is>
          <t>Avery Cole</t>
        </is>
      </c>
      <c r="D7" s="22" t="inlineStr">
        <is>
          <t>COPS-101</t>
        </is>
      </c>
      <c r="E7" s="22" t="inlineStr">
        <is>
          <t>A</t>
        </is>
      </c>
      <c r="F7" s="22" t="inlineStr">
        <is>
          <t>Fall 2026</t>
        </is>
      </c>
      <c r="G7" s="22" t="inlineStr">
        <is>
          <t>Enrolled</t>
        </is>
      </c>
      <c r="H7" s="22" t="inlineStr">
        <is>
          <t>Active</t>
        </is>
      </c>
      <c r="I7" s="23" t="n">
        <v>46258</v>
      </c>
      <c r="J7" s="23" t="n">
        <v>46270</v>
      </c>
      <c r="K7" s="23" t="n"/>
      <c r="L7" s="22" t="n"/>
      <c r="M7" s="22" t="inlineStr">
        <is>
          <t>No Action Needed</t>
        </is>
      </c>
      <c r="N7" s="23" t="n"/>
      <c r="O7" s="22" t="inlineStr">
        <is>
          <t>Statuses align.</t>
        </is>
      </c>
      <c r="P7" s="24">
        <f>IF($A7="","",IF($G7="","",IF($G7="Enrolled","Active",IF(OR($G7="Waitlisted",$G7="Pending"),"Pending",IF(OR($G7="Dropped",$G7="Withdrawn",$G7="Completed"),"Inactive",IF($G7="Not Found","Not Applicable",""))))))</f>
        <v/>
      </c>
      <c r="Q7" s="24">
        <f>IF($A7="","",IF(OR($B7="",$D7="",$E7="",$F7="",$G7="",$H7=""),"Incomplete",IF($T7="Duplicate","Duplicate",IF(AND($G7="Not Found",$H7="Not Found"),"Incomplete",IF(AND($G7="Not Found",OR($H7="Active",$H7="Pending")),"Unexpected LMS Record",IF($H7=$P7,"Matched",IF(AND($P7="Active",$H7="Not Found"),"Missing in LMS",IF(AND($P7="Inactive",OR($H7="Active",$H7="Pending")),"Access Should Be Removed","Status Mismatch"))))))))</f>
        <v/>
      </c>
      <c r="R7" s="25">
        <f>IF($A7="","",IF(OR($Q7="Matched",$Q7="Incomplete",$Q7="Duplicate",$M7="Resolved",$M7="No Action Needed",$K7=""),"",MAX(0,Lists!$B$2-$K7)))</f>
        <v/>
      </c>
      <c r="S7" s="24">
        <f>IF($A7="","",IF(OR($Q7="Matched",$Q7="Incomplete",$Q7="Duplicate",$M7="Resolved",$M7="No Action Needed"),"",IF(OR($Q7="Missing in LMS",$Q7="Access Should Be Removed",$Q7="Unexpected LMS Record",AND(ISNUMBER($R7),$R7&gt;=Lists!$B$3)),"High","Medium")))</f>
        <v/>
      </c>
      <c r="T7" s="24">
        <f>IF($A7="","",IF(OR($B7="",$D7="",$E7="",$F7=""),"",IF(COUNTIFS($B$7:$B$106,$B7,$D$7:$D$106,$D7,$E$7:$E$106,$E7,$F$7:$F$106,$F7)&gt;1,"Duplicate","Unique")))</f>
        <v/>
      </c>
    </row>
    <row r="8">
      <c r="A8" s="22" t="inlineStr">
        <is>
          <t>ER-2026-002</t>
        </is>
      </c>
      <c r="B8" s="22" t="inlineStr">
        <is>
          <t>LRN-1002</t>
        </is>
      </c>
      <c r="C8" s="22" t="inlineStr">
        <is>
          <t>Riley Stone</t>
        </is>
      </c>
      <c r="D8" s="22" t="inlineStr">
        <is>
          <t>COPS-101</t>
        </is>
      </c>
      <c r="E8" s="22" t="inlineStr">
        <is>
          <t>A</t>
        </is>
      </c>
      <c r="F8" s="22" t="inlineStr">
        <is>
          <t>Fall 2026</t>
        </is>
      </c>
      <c r="G8" s="22" t="inlineStr">
        <is>
          <t>Enrolled</t>
        </is>
      </c>
      <c r="H8" s="22" t="inlineStr">
        <is>
          <t>Not Found</t>
        </is>
      </c>
      <c r="I8" s="23" t="n">
        <v>46259</v>
      </c>
      <c r="J8" s="23" t="n"/>
      <c r="K8" s="23" t="n">
        <v>46269</v>
      </c>
      <c r="L8" s="22" t="inlineStr">
        <is>
          <t>Jordan Lee</t>
        </is>
      </c>
      <c r="M8" s="22" t="inlineStr">
        <is>
          <t>In Progress</t>
        </is>
      </c>
      <c r="N8" s="23" t="n"/>
      <c r="O8" s="22" t="inlineStr">
        <is>
          <t>LMS account provisioning requested.</t>
        </is>
      </c>
      <c r="P8" s="24">
        <f>IF($A8="","",IF($G8="","",IF($G8="Enrolled","Active",IF(OR($G8="Waitlisted",$G8="Pending"),"Pending",IF(OR($G8="Dropped",$G8="Withdrawn",$G8="Completed"),"Inactive",IF($G8="Not Found","Not Applicable",""))))))</f>
        <v/>
      </c>
      <c r="Q8" s="24">
        <f>IF($A8="","",IF(OR($B8="",$D8="",$E8="",$F8="",$G8="",$H8=""),"Incomplete",IF($T8="Duplicate","Duplicate",IF(AND($G8="Not Found",$H8="Not Found"),"Incomplete",IF(AND($G8="Not Found",OR($H8="Active",$H8="Pending")),"Unexpected LMS Record",IF($H8=$P8,"Matched",IF(AND($P8="Active",$H8="Not Found"),"Missing in LMS",IF(AND($P8="Inactive",OR($H8="Active",$H8="Pending")),"Access Should Be Removed","Status Mismatch"))))))))</f>
        <v/>
      </c>
      <c r="R8" s="25">
        <f>IF($A8="","",IF(OR($Q8="Matched",$Q8="Incomplete",$Q8="Duplicate",$M8="Resolved",$M8="No Action Needed",$K8=""),"",MAX(0,Lists!$B$2-$K8)))</f>
        <v/>
      </c>
      <c r="S8" s="24">
        <f>IF($A8="","",IF(OR($Q8="Matched",$Q8="Incomplete",$Q8="Duplicate",$M8="Resolved",$M8="No Action Needed"),"",IF(OR($Q8="Missing in LMS",$Q8="Access Should Be Removed",$Q8="Unexpected LMS Record",AND(ISNUMBER($R8),$R8&gt;=Lists!$B$3)),"High","Medium")))</f>
        <v/>
      </c>
      <c r="T8" s="24">
        <f>IF($A8="","",IF(OR($B8="",$D8="",$E8="",$F8=""),"",IF(COUNTIFS($B$7:$B$106,$B8,$D$7:$D$106,$D8,$E$7:$E$106,$E8,$F$7:$F$106,$F8)&gt;1,"Duplicate","Unique")))</f>
        <v/>
      </c>
    </row>
    <row r="9">
      <c r="A9" s="22" t="inlineStr">
        <is>
          <t>ER-2026-003</t>
        </is>
      </c>
      <c r="B9" s="22" t="inlineStr">
        <is>
          <t>LRN-1003</t>
        </is>
      </c>
      <c r="C9" s="22" t="inlineStr">
        <is>
          <t>Cameron Vale</t>
        </is>
      </c>
      <c r="D9" s="22" t="inlineStr">
        <is>
          <t>COPS-204</t>
        </is>
      </c>
      <c r="E9" s="22" t="inlineStr">
        <is>
          <t>B</t>
        </is>
      </c>
      <c r="F9" s="22" t="inlineStr">
        <is>
          <t>Fall 2026</t>
        </is>
      </c>
      <c r="G9" s="22" t="inlineStr">
        <is>
          <t>Dropped</t>
        </is>
      </c>
      <c r="H9" s="22" t="inlineStr">
        <is>
          <t>Active</t>
        </is>
      </c>
      <c r="I9" s="23" t="n">
        <v>46266</v>
      </c>
      <c r="J9" s="23" t="n">
        <v>46268</v>
      </c>
      <c r="K9" s="23" t="n">
        <v>46267</v>
      </c>
      <c r="L9" s="22" t="inlineStr">
        <is>
          <t>Morgan Reed</t>
        </is>
      </c>
      <c r="M9" s="22" t="inlineStr">
        <is>
          <t>Not Started</t>
        </is>
      </c>
      <c r="N9" s="23" t="n"/>
      <c r="O9" s="22" t="inlineStr">
        <is>
          <t>Review LMS access removal.</t>
        </is>
      </c>
      <c r="P9" s="24">
        <f>IF($A9="","",IF($G9="","",IF($G9="Enrolled","Active",IF(OR($G9="Waitlisted",$G9="Pending"),"Pending",IF(OR($G9="Dropped",$G9="Withdrawn",$G9="Completed"),"Inactive",IF($G9="Not Found","Not Applicable",""))))))</f>
        <v/>
      </c>
      <c r="Q9" s="24">
        <f>IF($A9="","",IF(OR($B9="",$D9="",$E9="",$F9="",$G9="",$H9=""),"Incomplete",IF($T9="Duplicate","Duplicate",IF(AND($G9="Not Found",$H9="Not Found"),"Incomplete",IF(AND($G9="Not Found",OR($H9="Active",$H9="Pending")),"Unexpected LMS Record",IF($H9=$P9,"Matched",IF(AND($P9="Active",$H9="Not Found"),"Missing in LMS",IF(AND($P9="Inactive",OR($H9="Active",$H9="Pending")),"Access Should Be Removed","Status Mismatch"))))))))</f>
        <v/>
      </c>
      <c r="R9" s="25">
        <f>IF($A9="","",IF(OR($Q9="Matched",$Q9="Incomplete",$Q9="Duplicate",$M9="Resolved",$M9="No Action Needed",$K9=""),"",MAX(0,Lists!$B$2-$K9)))</f>
        <v/>
      </c>
      <c r="S9" s="24">
        <f>IF($A9="","",IF(OR($Q9="Matched",$Q9="Incomplete",$Q9="Duplicate",$M9="Resolved",$M9="No Action Needed"),"",IF(OR($Q9="Missing in LMS",$Q9="Access Should Be Removed",$Q9="Unexpected LMS Record",AND(ISNUMBER($R9),$R9&gt;=Lists!$B$3)),"High","Medium")))</f>
        <v/>
      </c>
      <c r="T9" s="24">
        <f>IF($A9="","",IF(OR($B9="",$D9="",$E9="",$F9=""),"",IF(COUNTIFS($B$7:$B$106,$B9,$D$7:$D$106,$D9,$E$7:$E$106,$E9,$F$7:$F$106,$F9)&gt;1,"Duplicate","Unique")))</f>
        <v/>
      </c>
    </row>
    <row r="10">
      <c r="A10" s="22" t="inlineStr">
        <is>
          <t>ER-2026-004</t>
        </is>
      </c>
      <c r="B10" s="22" t="inlineStr">
        <is>
          <t>LRN-1004</t>
        </is>
      </c>
      <c r="C10" s="22" t="inlineStr">
        <is>
          <t>Sidney Park</t>
        </is>
      </c>
      <c r="D10" s="22" t="inlineStr">
        <is>
          <t>TRNG-115</t>
        </is>
      </c>
      <c r="E10" s="22" t="inlineStr">
        <is>
          <t>01</t>
        </is>
      </c>
      <c r="F10" s="22" t="inlineStr">
        <is>
          <t>Fall 2026</t>
        </is>
      </c>
      <c r="G10" s="22" t="inlineStr">
        <is>
          <t>Waitlisted</t>
        </is>
      </c>
      <c r="H10" s="22" t="inlineStr">
        <is>
          <t>Pending</t>
        </is>
      </c>
      <c r="I10" s="23" t="n">
        <v>46263</v>
      </c>
      <c r="J10" s="23" t="n"/>
      <c r="K10" s="23" t="n"/>
      <c r="L10" s="22" t="n"/>
      <c r="M10" s="22" t="inlineStr">
        <is>
          <t>No Action Needed</t>
        </is>
      </c>
      <c r="N10" s="23" t="n"/>
      <c r="O10" s="22" t="inlineStr">
        <is>
          <t>Waitlist status aligns.</t>
        </is>
      </c>
      <c r="P10" s="24">
        <f>IF($A10="","",IF($G10="","",IF($G10="Enrolled","Active",IF(OR($G10="Waitlisted",$G10="Pending"),"Pending",IF(OR($G10="Dropped",$G10="Withdrawn",$G10="Completed"),"Inactive",IF($G10="Not Found","Not Applicable",""))))))</f>
        <v/>
      </c>
      <c r="Q10" s="24">
        <f>IF($A10="","",IF(OR($B10="",$D10="",$E10="",$F10="",$G10="",$H10=""),"Incomplete",IF($T10="Duplicate","Duplicate",IF(AND($G10="Not Found",$H10="Not Found"),"Incomplete",IF(AND($G10="Not Found",OR($H10="Active",$H10="Pending")),"Unexpected LMS Record",IF($H10=$P10,"Matched",IF(AND($P10="Active",$H10="Not Found"),"Missing in LMS",IF(AND($P10="Inactive",OR($H10="Active",$H10="Pending")),"Access Should Be Removed","Status Mismatch"))))))))</f>
        <v/>
      </c>
      <c r="R10" s="25">
        <f>IF($A10="","",IF(OR($Q10="Matched",$Q10="Incomplete",$Q10="Duplicate",$M10="Resolved",$M10="No Action Needed",$K10=""),"",MAX(0,Lists!$B$2-$K10)))</f>
        <v/>
      </c>
      <c r="S10" s="24">
        <f>IF($A10="","",IF(OR($Q10="Matched",$Q10="Incomplete",$Q10="Duplicate",$M10="Resolved",$M10="No Action Needed"),"",IF(OR($Q10="Missing in LMS",$Q10="Access Should Be Removed",$Q10="Unexpected LMS Record",AND(ISNUMBER($R10),$R10&gt;=Lists!$B$3)),"High","Medium")))</f>
        <v/>
      </c>
      <c r="T10" s="24">
        <f>IF($A10="","",IF(OR($B10="",$D10="",$E10="",$F10=""),"",IF(COUNTIFS($B$7:$B$106,$B10,$D$7:$D$106,$D10,$E$7:$E$106,$E10,$F$7:$F$106,$F10)&gt;1,"Duplicate","Unique")))</f>
        <v/>
      </c>
    </row>
    <row r="11">
      <c r="A11" s="22" t="inlineStr">
        <is>
          <t>ER-2026-005</t>
        </is>
      </c>
      <c r="B11" s="22" t="inlineStr">
        <is>
          <t>LRN-1005</t>
        </is>
      </c>
      <c r="C11" s="22" t="inlineStr">
        <is>
          <t>Devon Lake</t>
        </is>
      </c>
      <c r="D11" s="22" t="inlineStr">
        <is>
          <t>TRNG-220</t>
        </is>
      </c>
      <c r="E11" s="22" t="inlineStr">
        <is>
          <t>02</t>
        </is>
      </c>
      <c r="F11" s="22" t="inlineStr">
        <is>
          <t>Summer 2026</t>
        </is>
      </c>
      <c r="G11" s="22" t="inlineStr">
        <is>
          <t>Completed</t>
        </is>
      </c>
      <c r="H11" s="22" t="inlineStr">
        <is>
          <t>Inactive</t>
        </is>
      </c>
      <c r="I11" s="23" t="n">
        <v>46249</v>
      </c>
      <c r="J11" s="23" t="n">
        <v>46249</v>
      </c>
      <c r="K11" s="23" t="n"/>
      <c r="L11" s="22" t="n"/>
      <c r="M11" s="22" t="inlineStr">
        <is>
          <t>No Action Needed</t>
        </is>
      </c>
      <c r="N11" s="23" t="n"/>
      <c r="O11" s="22" t="inlineStr">
        <is>
          <t>Course access is inactive after completion.</t>
        </is>
      </c>
      <c r="P11" s="24">
        <f>IF($A11="","",IF($G11="","",IF($G11="Enrolled","Active",IF(OR($G11="Waitlisted",$G11="Pending"),"Pending",IF(OR($G11="Dropped",$G11="Withdrawn",$G11="Completed"),"Inactive",IF($G11="Not Found","Not Applicable",""))))))</f>
        <v/>
      </c>
      <c r="Q11" s="24">
        <f>IF($A11="","",IF(OR($B11="",$D11="",$E11="",$F11="",$G11="",$H11=""),"Incomplete",IF($T11="Duplicate","Duplicate",IF(AND($G11="Not Found",$H11="Not Found"),"Incomplete",IF(AND($G11="Not Found",OR($H11="Active",$H11="Pending")),"Unexpected LMS Record",IF($H11=$P11,"Matched",IF(AND($P11="Active",$H11="Not Found"),"Missing in LMS",IF(AND($P11="Inactive",OR($H11="Active",$H11="Pending")),"Access Should Be Removed","Status Mismatch"))))))))</f>
        <v/>
      </c>
      <c r="R11" s="25">
        <f>IF($A11="","",IF(OR($Q11="Matched",$Q11="Incomplete",$Q11="Duplicate",$M11="Resolved",$M11="No Action Needed",$K11=""),"",MAX(0,Lists!$B$2-$K11)))</f>
        <v/>
      </c>
      <c r="S11" s="24">
        <f>IF($A11="","",IF(OR($Q11="Matched",$Q11="Incomplete",$Q11="Duplicate",$M11="Resolved",$M11="No Action Needed"),"",IF(OR($Q11="Missing in LMS",$Q11="Access Should Be Removed",$Q11="Unexpected LMS Record",AND(ISNUMBER($R11),$R11&gt;=Lists!$B$3)),"High","Medium")))</f>
        <v/>
      </c>
      <c r="T11" s="24">
        <f>IF($A11="","",IF(OR($B11="",$D11="",$E11="",$F11=""),"",IF(COUNTIFS($B$7:$B$106,$B11,$D$7:$D$106,$D11,$E$7:$E$106,$E11,$F$7:$F$106,$F11)&gt;1,"Duplicate","Unique")))</f>
        <v/>
      </c>
    </row>
    <row r="12">
      <c r="A12" s="22" t="inlineStr">
        <is>
          <t>ER-2026-006</t>
        </is>
      </c>
      <c r="B12" s="22" t="inlineStr">
        <is>
          <t>LRN-1006</t>
        </is>
      </c>
      <c r="C12" s="22" t="inlineStr">
        <is>
          <t>Harper Lane</t>
        </is>
      </c>
      <c r="D12" s="22" t="inlineStr">
        <is>
          <t>COPS-330</t>
        </is>
      </c>
      <c r="E12" s="22" t="inlineStr">
        <is>
          <t>C</t>
        </is>
      </c>
      <c r="F12" s="22" t="inlineStr">
        <is>
          <t>Fall 2026</t>
        </is>
      </c>
      <c r="G12" s="22" t="inlineStr">
        <is>
          <t>Not Found</t>
        </is>
      </c>
      <c r="H12" s="22" t="inlineStr">
        <is>
          <t>Active</t>
        </is>
      </c>
      <c r="I12" s="23" t="n"/>
      <c r="J12" s="23" t="n">
        <v>46270</v>
      </c>
      <c r="K12" s="23" t="n">
        <v>46270</v>
      </c>
      <c r="L12" s="22" t="inlineStr">
        <is>
          <t>Casey Brooks</t>
        </is>
      </c>
      <c r="M12" s="22" t="inlineStr">
        <is>
          <t>In Progress</t>
        </is>
      </c>
      <c r="N12" s="23" t="n"/>
      <c r="O12" s="22" t="inlineStr">
        <is>
          <t>Confirm whether the LMS record was created in error.</t>
        </is>
      </c>
      <c r="P12" s="24">
        <f>IF($A12="","",IF($G12="","",IF($G12="Enrolled","Active",IF(OR($G12="Waitlisted",$G12="Pending"),"Pending",IF(OR($G12="Dropped",$G12="Withdrawn",$G12="Completed"),"Inactive",IF($G12="Not Found","Not Applicable",""))))))</f>
        <v/>
      </c>
      <c r="Q12" s="24">
        <f>IF($A12="","",IF(OR($B12="",$D12="",$E12="",$F12="",$G12="",$H12=""),"Incomplete",IF($T12="Duplicate","Duplicate",IF(AND($G12="Not Found",$H12="Not Found"),"Incomplete",IF(AND($G12="Not Found",OR($H12="Active",$H12="Pending")),"Unexpected LMS Record",IF($H12=$P12,"Matched",IF(AND($P12="Active",$H12="Not Found"),"Missing in LMS",IF(AND($P12="Inactive",OR($H12="Active",$H12="Pending")),"Access Should Be Removed","Status Mismatch"))))))))</f>
        <v/>
      </c>
      <c r="R12" s="25">
        <f>IF($A12="","",IF(OR($Q12="Matched",$Q12="Incomplete",$Q12="Duplicate",$M12="Resolved",$M12="No Action Needed",$K12=""),"",MAX(0,Lists!$B$2-$K12)))</f>
        <v/>
      </c>
      <c r="S12" s="24">
        <f>IF($A12="","",IF(OR($Q12="Matched",$Q12="Incomplete",$Q12="Duplicate",$M12="Resolved",$M12="No Action Needed"),"",IF(OR($Q12="Missing in LMS",$Q12="Access Should Be Removed",$Q12="Unexpected LMS Record",AND(ISNUMBER($R12),$R12&gt;=Lists!$B$3)),"High","Medium")))</f>
        <v/>
      </c>
      <c r="T12" s="24">
        <f>IF($A12="","",IF(OR($B12="",$D12="",$E12="",$F12=""),"",IF(COUNTIFS($B$7:$B$106,$B12,$D$7:$D$106,$D12,$E$7:$E$106,$E12,$F$7:$F$106,$F12)&gt;1,"Duplicate","Unique")))</f>
        <v/>
      </c>
    </row>
    <row r="13">
      <c r="A13" s="22" t="inlineStr">
        <is>
          <t>ER-2026-007</t>
        </is>
      </c>
      <c r="B13" s="22" t="inlineStr">
        <is>
          <t>LRN-1007</t>
        </is>
      </c>
      <c r="C13" s="22" t="inlineStr">
        <is>
          <t>Rowan Ellis</t>
        </is>
      </c>
      <c r="D13" s="22" t="inlineStr">
        <is>
          <t>COPS-204</t>
        </is>
      </c>
      <c r="E13" s="22" t="inlineStr">
        <is>
          <t>B</t>
        </is>
      </c>
      <c r="F13" s="22" t="inlineStr">
        <is>
          <t>Fall 2026</t>
        </is>
      </c>
      <c r="G13" s="22" t="inlineStr">
        <is>
          <t>Pending</t>
        </is>
      </c>
      <c r="H13" s="22" t="inlineStr">
        <is>
          <t>Active</t>
        </is>
      </c>
      <c r="I13" s="23" t="n">
        <v>46266</v>
      </c>
      <c r="J13" s="23" t="n">
        <v>46267</v>
      </c>
      <c r="K13" s="23" t="n">
        <v>46267</v>
      </c>
      <c r="L13" s="22" t="inlineStr">
        <is>
          <t>Taylor Quinn</t>
        </is>
      </c>
      <c r="M13" s="22" t="inlineStr">
        <is>
          <t>Resolved</t>
        </is>
      </c>
      <c r="N13" s="23" t="n">
        <v>46269</v>
      </c>
      <c r="O13" s="22" t="inlineStr">
        <is>
          <t>LMS status changed to pending after review; source refresh is pending.</t>
        </is>
      </c>
      <c r="P13" s="24">
        <f>IF($A13="","",IF($G13="","",IF($G13="Enrolled","Active",IF(OR($G13="Waitlisted",$G13="Pending"),"Pending",IF(OR($G13="Dropped",$G13="Withdrawn",$G13="Completed"),"Inactive",IF($G13="Not Found","Not Applicable",""))))))</f>
        <v/>
      </c>
      <c r="Q13" s="24">
        <f>IF($A13="","",IF(OR($B13="",$D13="",$E13="",$F13="",$G13="",$H13=""),"Incomplete",IF($T13="Duplicate","Duplicate",IF(AND($G13="Not Found",$H13="Not Found"),"Incomplete",IF(AND($G13="Not Found",OR($H13="Active",$H13="Pending")),"Unexpected LMS Record",IF($H13=$P13,"Matched",IF(AND($P13="Active",$H13="Not Found"),"Missing in LMS",IF(AND($P13="Inactive",OR($H13="Active",$H13="Pending")),"Access Should Be Removed","Status Mismatch"))))))))</f>
        <v/>
      </c>
      <c r="R13" s="25">
        <f>IF($A13="","",IF(OR($Q13="Matched",$Q13="Incomplete",$Q13="Duplicate",$M13="Resolved",$M13="No Action Needed",$K13=""),"",MAX(0,Lists!$B$2-$K13)))</f>
        <v/>
      </c>
      <c r="S13" s="24">
        <f>IF($A13="","",IF(OR($Q13="Matched",$Q13="Incomplete",$Q13="Duplicate",$M13="Resolved",$M13="No Action Needed"),"",IF(OR($Q13="Missing in LMS",$Q13="Access Should Be Removed",$Q13="Unexpected LMS Record",AND(ISNUMBER($R13),$R13&gt;=Lists!$B$3)),"High","Medium")))</f>
        <v/>
      </c>
      <c r="T13" s="24">
        <f>IF($A13="","",IF(OR($B13="",$D13="",$E13="",$F13=""),"",IF(COUNTIFS($B$7:$B$106,$B13,$D$7:$D$106,$D13,$E$7:$E$106,$E13,$F$7:$F$106,$F13)&gt;1,"Duplicate","Unique")))</f>
        <v/>
      </c>
    </row>
    <row r="14">
      <c r="A14" s="22" t="inlineStr">
        <is>
          <t>ER-2026-008</t>
        </is>
      </c>
      <c r="B14" s="22" t="inlineStr">
        <is>
          <t>LRN-1008</t>
        </is>
      </c>
      <c r="C14" s="22" t="inlineStr">
        <is>
          <t>Skyler Moss</t>
        </is>
      </c>
      <c r="D14" s="22" t="inlineStr">
        <is>
          <t>TRNG-115</t>
        </is>
      </c>
      <c r="E14" s="22" t="inlineStr">
        <is>
          <t>01</t>
        </is>
      </c>
      <c r="F14" s="22" t="inlineStr">
        <is>
          <t>Fall 2026</t>
        </is>
      </c>
      <c r="G14" s="22" t="inlineStr">
        <is>
          <t>Withdrawn</t>
        </is>
      </c>
      <c r="H14" s="22" t="inlineStr">
        <is>
          <t>Inactive</t>
        </is>
      </c>
      <c r="I14" s="23" t="n">
        <v>46265</v>
      </c>
      <c r="J14" s="23" t="n">
        <v>46264</v>
      </c>
      <c r="K14" s="23" t="n"/>
      <c r="L14" s="22" t="n"/>
      <c r="M14" s="22" t="inlineStr">
        <is>
          <t>No Action Needed</t>
        </is>
      </c>
      <c r="N14" s="23" t="n"/>
      <c r="O14" s="22" t="inlineStr">
        <is>
          <t>Withdrawal status aligns.</t>
        </is>
      </c>
      <c r="P14" s="24">
        <f>IF($A14="","",IF($G14="","",IF($G14="Enrolled","Active",IF(OR($G14="Waitlisted",$G14="Pending"),"Pending",IF(OR($G14="Dropped",$G14="Withdrawn",$G14="Completed"),"Inactive",IF($G14="Not Found","Not Applicable",""))))))</f>
        <v/>
      </c>
      <c r="Q14" s="24">
        <f>IF($A14="","",IF(OR($B14="",$D14="",$E14="",$F14="",$G14="",$H14=""),"Incomplete",IF($T14="Duplicate","Duplicate",IF(AND($G14="Not Found",$H14="Not Found"),"Incomplete",IF(AND($G14="Not Found",OR($H14="Active",$H14="Pending")),"Unexpected LMS Record",IF($H14=$P14,"Matched",IF(AND($P14="Active",$H14="Not Found"),"Missing in LMS",IF(AND($P14="Inactive",OR($H14="Active",$H14="Pending")),"Access Should Be Removed","Status Mismatch"))))))))</f>
        <v/>
      </c>
      <c r="R14" s="25">
        <f>IF($A14="","",IF(OR($Q14="Matched",$Q14="Incomplete",$Q14="Duplicate",$M14="Resolved",$M14="No Action Needed",$K14=""),"",MAX(0,Lists!$B$2-$K14)))</f>
        <v/>
      </c>
      <c r="S14" s="24">
        <f>IF($A14="","",IF(OR($Q14="Matched",$Q14="Incomplete",$Q14="Duplicate",$M14="Resolved",$M14="No Action Needed"),"",IF(OR($Q14="Missing in LMS",$Q14="Access Should Be Removed",$Q14="Unexpected LMS Record",AND(ISNUMBER($R14),$R14&gt;=Lists!$B$3)),"High","Medium")))</f>
        <v/>
      </c>
      <c r="T14" s="24">
        <f>IF($A14="","",IF(OR($B14="",$D14="",$E14="",$F14=""),"",IF(COUNTIFS($B$7:$B$106,$B14,$D$7:$D$106,$D14,$E$7:$E$106,$E14,$F$7:$F$106,$F14)&gt;1,"Duplicate","Unique")))</f>
        <v/>
      </c>
    </row>
    <row r="15">
      <c r="A15" s="22" t="inlineStr">
        <is>
          <t>ER-2026-009</t>
        </is>
      </c>
      <c r="B15" s="22" t="inlineStr">
        <is>
          <t>LRN-1009</t>
        </is>
      </c>
      <c r="C15" s="22" t="inlineStr">
        <is>
          <t>Peyton Frost</t>
        </is>
      </c>
      <c r="D15" s="22" t="inlineStr">
        <is>
          <t>COPS-410</t>
        </is>
      </c>
      <c r="E15" s="22" t="inlineStr">
        <is>
          <t>D</t>
        </is>
      </c>
      <c r="F15" s="22" t="inlineStr">
        <is>
          <t>Fall 2026</t>
        </is>
      </c>
      <c r="G15" s="22" t="inlineStr">
        <is>
          <t>Enrolled</t>
        </is>
      </c>
      <c r="H15" s="22" t="n"/>
      <c r="I15" s="23" t="n">
        <v>46268</v>
      </c>
      <c r="J15" s="23" t="n"/>
      <c r="K15" s="23" t="n"/>
      <c r="L15" s="22" t="n"/>
      <c r="M15" s="22" t="inlineStr">
        <is>
          <t>Not Started</t>
        </is>
      </c>
      <c r="N15" s="23" t="n"/>
      <c r="O15" s="22" t="inlineStr">
        <is>
          <t>LMS status has not yet been entered.</t>
        </is>
      </c>
      <c r="P15" s="24">
        <f>IF($A15="","",IF($G15="","",IF($G15="Enrolled","Active",IF(OR($G15="Waitlisted",$G15="Pending"),"Pending",IF(OR($G15="Dropped",$G15="Withdrawn",$G15="Completed"),"Inactive",IF($G15="Not Found","Not Applicable",""))))))</f>
        <v/>
      </c>
      <c r="Q15" s="24">
        <f>IF($A15="","",IF(OR($B15="",$D15="",$E15="",$F15="",$G15="",$H15=""),"Incomplete",IF($T15="Duplicate","Duplicate",IF(AND($G15="Not Found",$H15="Not Found"),"Incomplete",IF(AND($G15="Not Found",OR($H15="Active",$H15="Pending")),"Unexpected LMS Record",IF($H15=$P15,"Matched",IF(AND($P15="Active",$H15="Not Found"),"Missing in LMS",IF(AND($P15="Inactive",OR($H15="Active",$H15="Pending")),"Access Should Be Removed","Status Mismatch"))))))))</f>
        <v/>
      </c>
      <c r="R15" s="25">
        <f>IF($A15="","",IF(OR($Q15="Matched",$Q15="Incomplete",$Q15="Duplicate",$M15="Resolved",$M15="No Action Needed",$K15=""),"",MAX(0,Lists!$B$2-$K15)))</f>
        <v/>
      </c>
      <c r="S15" s="24">
        <f>IF($A15="","",IF(OR($Q15="Matched",$Q15="Incomplete",$Q15="Duplicate",$M15="Resolved",$M15="No Action Needed"),"",IF(OR($Q15="Missing in LMS",$Q15="Access Should Be Removed",$Q15="Unexpected LMS Record",AND(ISNUMBER($R15),$R15&gt;=Lists!$B$3)),"High","Medium")))</f>
        <v/>
      </c>
      <c r="T15" s="24">
        <f>IF($A15="","",IF(OR($B15="",$D15="",$E15="",$F15=""),"",IF(COUNTIFS($B$7:$B$106,$B15,$D$7:$D$106,$D15,$E$7:$E$106,$E15,$F$7:$F$106,$F15)&gt;1,"Duplicate","Unique")))</f>
        <v/>
      </c>
    </row>
    <row r="16">
      <c r="A16" s="22" t="inlineStr">
        <is>
          <t>ER-2026-010</t>
        </is>
      </c>
      <c r="B16" s="22" t="inlineStr">
        <is>
          <t>LRN-1001</t>
        </is>
      </c>
      <c r="C16" s="22" t="inlineStr">
        <is>
          <t>Emerson Hart</t>
        </is>
      </c>
      <c r="D16" s="22" t="inlineStr">
        <is>
          <t>COPS-101</t>
        </is>
      </c>
      <c r="E16" s="22" t="inlineStr">
        <is>
          <t>A</t>
        </is>
      </c>
      <c r="F16" s="22" t="inlineStr">
        <is>
          <t>Fall 2026</t>
        </is>
      </c>
      <c r="G16" s="22" t="inlineStr">
        <is>
          <t>Enrolled</t>
        </is>
      </c>
      <c r="H16" s="22" t="inlineStr">
        <is>
          <t>Active</t>
        </is>
      </c>
      <c r="I16" s="23" t="n">
        <v>46262</v>
      </c>
      <c r="J16" s="23" t="n">
        <v>46270</v>
      </c>
      <c r="K16" s="23" t="n">
        <v>46270</v>
      </c>
      <c r="L16" s="22" t="inlineStr">
        <is>
          <t>Jordan Lee</t>
        </is>
      </c>
      <c r="M16" s="22" t="inlineStr">
        <is>
          <t>Not Started</t>
        </is>
      </c>
      <c r="N16" s="23" t="n"/>
      <c r="O16" s="22" t="inlineStr">
        <is>
          <t>Duplicate combination entered for review.</t>
        </is>
      </c>
      <c r="P16" s="24">
        <f>IF($A16="","",IF($G16="","",IF($G16="Enrolled","Active",IF(OR($G16="Waitlisted",$G16="Pending"),"Pending",IF(OR($G16="Dropped",$G16="Withdrawn",$G16="Completed"),"Inactive",IF($G16="Not Found","Not Applicable",""))))))</f>
        <v/>
      </c>
      <c r="Q16" s="24">
        <f>IF($A16="","",IF(OR($B16="",$D16="",$E16="",$F16="",$G16="",$H16=""),"Incomplete",IF($T16="Duplicate","Duplicate",IF(AND($G16="Not Found",$H16="Not Found"),"Incomplete",IF(AND($G16="Not Found",OR($H16="Active",$H16="Pending")),"Unexpected LMS Record",IF($H16=$P16,"Matched",IF(AND($P16="Active",$H16="Not Found"),"Missing in LMS",IF(AND($P16="Inactive",OR($H16="Active",$H16="Pending")),"Access Should Be Removed","Status Mismatch"))))))))</f>
        <v/>
      </c>
      <c r="R16" s="25">
        <f>IF($A16="","",IF(OR($Q16="Matched",$Q16="Incomplete",$Q16="Duplicate",$M16="Resolved",$M16="No Action Needed",$K16=""),"",MAX(0,Lists!$B$2-$K16)))</f>
        <v/>
      </c>
      <c r="S16" s="24">
        <f>IF($A16="","",IF(OR($Q16="Matched",$Q16="Incomplete",$Q16="Duplicate",$M16="Resolved",$M16="No Action Needed"),"",IF(OR($Q16="Missing in LMS",$Q16="Access Should Be Removed",$Q16="Unexpected LMS Record",AND(ISNUMBER($R16),$R16&gt;=Lists!$B$3)),"High","Medium")))</f>
        <v/>
      </c>
      <c r="T16" s="24">
        <f>IF($A16="","",IF(OR($B16="",$D16="",$E16="",$F16=""),"",IF(COUNTIFS($B$7:$B$106,$B16,$D$7:$D$106,$D16,$E$7:$E$106,$E16,$F$7:$F$106,$F16)&gt;1,"Duplicate","Unique")))</f>
        <v/>
      </c>
    </row>
    <row r="17">
      <c r="A17" s="22" t="n"/>
      <c r="B17" s="22" t="n"/>
      <c r="C17" s="22" t="n"/>
      <c r="D17" s="22" t="n"/>
      <c r="E17" s="22" t="n"/>
      <c r="F17" s="22" t="n"/>
      <c r="G17" s="22" t="n"/>
      <c r="H17" s="22" t="n"/>
      <c r="I17" s="23" t="n"/>
      <c r="J17" s="23" t="n"/>
      <c r="K17" s="23" t="n"/>
      <c r="L17" s="22" t="n"/>
      <c r="M17" s="22" t="n"/>
      <c r="N17" s="23" t="n"/>
      <c r="O17" s="22" t="n"/>
      <c r="P17" s="24">
        <f>IF($A17="","",IF($G17="","",IF($G17="Enrolled","Active",IF(OR($G17="Waitlisted",$G17="Pending"),"Pending",IF(OR($G17="Dropped",$G17="Withdrawn",$G17="Completed"),"Inactive",IF($G17="Not Found","Not Applicable",""))))))</f>
        <v/>
      </c>
      <c r="Q17" s="24">
        <f>IF($A17="","",IF(OR($B17="",$D17="",$E17="",$F17="",$G17="",$H17=""),"Incomplete",IF($T17="Duplicate","Duplicate",IF(AND($G17="Not Found",$H17="Not Found"),"Incomplete",IF(AND($G17="Not Found",OR($H17="Active",$H17="Pending")),"Unexpected LMS Record",IF($H17=$P17,"Matched",IF(AND($P17="Active",$H17="Not Found"),"Missing in LMS",IF(AND($P17="Inactive",OR($H17="Active",$H17="Pending")),"Access Should Be Removed","Status Mismatch"))))))))</f>
        <v/>
      </c>
      <c r="R17" s="25">
        <f>IF($A17="","",IF(OR($Q17="Matched",$Q17="Incomplete",$Q17="Duplicate",$M17="Resolved",$M17="No Action Needed",$K17=""),"",MAX(0,Lists!$B$2-$K17)))</f>
        <v/>
      </c>
      <c r="S17" s="24">
        <f>IF($A17="","",IF(OR($Q17="Matched",$Q17="Incomplete",$Q17="Duplicate",$M17="Resolved",$M17="No Action Needed"),"",IF(OR($Q17="Missing in LMS",$Q17="Access Should Be Removed",$Q17="Unexpected LMS Record",AND(ISNUMBER($R17),$R17&gt;=Lists!$B$3)),"High","Medium")))</f>
        <v/>
      </c>
      <c r="T17" s="24">
        <f>IF($A17="","",IF(OR($B17="",$D17="",$E17="",$F17=""),"",IF(COUNTIFS($B$7:$B$106,$B17,$D$7:$D$106,$D17,$E$7:$E$106,$E17,$F$7:$F$106,$F17)&gt;1,"Duplicate","Unique")))</f>
        <v/>
      </c>
    </row>
    <row r="18">
      <c r="A18" s="22" t="n"/>
      <c r="B18" s="22" t="n"/>
      <c r="C18" s="22" t="n"/>
      <c r="D18" s="22" t="n"/>
      <c r="E18" s="22" t="n"/>
      <c r="F18" s="22" t="n"/>
      <c r="G18" s="22" t="n"/>
      <c r="H18" s="22" t="n"/>
      <c r="I18" s="23" t="n"/>
      <c r="J18" s="23" t="n"/>
      <c r="K18" s="23" t="n"/>
      <c r="L18" s="22" t="n"/>
      <c r="M18" s="22" t="n"/>
      <c r="N18" s="23" t="n"/>
      <c r="O18" s="22" t="n"/>
      <c r="P18" s="24">
        <f>IF($A18="","",IF($G18="","",IF($G18="Enrolled","Active",IF(OR($G18="Waitlisted",$G18="Pending"),"Pending",IF(OR($G18="Dropped",$G18="Withdrawn",$G18="Completed"),"Inactive",IF($G18="Not Found","Not Applicable",""))))))</f>
        <v/>
      </c>
      <c r="Q18" s="24">
        <f>IF($A18="","",IF(OR($B18="",$D18="",$E18="",$F18="",$G18="",$H18=""),"Incomplete",IF($T18="Duplicate","Duplicate",IF(AND($G18="Not Found",$H18="Not Found"),"Incomplete",IF(AND($G18="Not Found",OR($H18="Active",$H18="Pending")),"Unexpected LMS Record",IF($H18=$P18,"Matched",IF(AND($P18="Active",$H18="Not Found"),"Missing in LMS",IF(AND($P18="Inactive",OR($H18="Active",$H18="Pending")),"Access Should Be Removed","Status Mismatch"))))))))</f>
        <v/>
      </c>
      <c r="R18" s="25">
        <f>IF($A18="","",IF(OR($Q18="Matched",$Q18="Incomplete",$Q18="Duplicate",$M18="Resolved",$M18="No Action Needed",$K18=""),"",MAX(0,Lists!$B$2-$K18)))</f>
        <v/>
      </c>
      <c r="S18" s="24">
        <f>IF($A18="","",IF(OR($Q18="Matched",$Q18="Incomplete",$Q18="Duplicate",$M18="Resolved",$M18="No Action Needed"),"",IF(OR($Q18="Missing in LMS",$Q18="Access Should Be Removed",$Q18="Unexpected LMS Record",AND(ISNUMBER($R18),$R18&gt;=Lists!$B$3)),"High","Medium")))</f>
        <v/>
      </c>
      <c r="T18" s="24">
        <f>IF($A18="","",IF(OR($B18="",$D18="",$E18="",$F18=""),"",IF(COUNTIFS($B$7:$B$106,$B18,$D$7:$D$106,$D18,$E$7:$E$106,$E18,$F$7:$F$106,$F18)&gt;1,"Duplicate","Unique")))</f>
        <v/>
      </c>
    </row>
    <row r="19">
      <c r="A19" s="22" t="n"/>
      <c r="B19" s="22" t="n"/>
      <c r="C19" s="22" t="n"/>
      <c r="D19" s="22" t="n"/>
      <c r="E19" s="22" t="n"/>
      <c r="F19" s="22" t="n"/>
      <c r="G19" s="22" t="n"/>
      <c r="H19" s="22" t="n"/>
      <c r="I19" s="23" t="n"/>
      <c r="J19" s="23" t="n"/>
      <c r="K19" s="23" t="n"/>
      <c r="L19" s="22" t="n"/>
      <c r="M19" s="22" t="n"/>
      <c r="N19" s="23" t="n"/>
      <c r="O19" s="22" t="n"/>
      <c r="P19" s="24">
        <f>IF($A19="","",IF($G19="","",IF($G19="Enrolled","Active",IF(OR($G19="Waitlisted",$G19="Pending"),"Pending",IF(OR($G19="Dropped",$G19="Withdrawn",$G19="Completed"),"Inactive",IF($G19="Not Found","Not Applicable",""))))))</f>
        <v/>
      </c>
      <c r="Q19" s="24">
        <f>IF($A19="","",IF(OR($B19="",$D19="",$E19="",$F19="",$G19="",$H19=""),"Incomplete",IF($T19="Duplicate","Duplicate",IF(AND($G19="Not Found",$H19="Not Found"),"Incomplete",IF(AND($G19="Not Found",OR($H19="Active",$H19="Pending")),"Unexpected LMS Record",IF($H19=$P19,"Matched",IF(AND($P19="Active",$H19="Not Found"),"Missing in LMS",IF(AND($P19="Inactive",OR($H19="Active",$H19="Pending")),"Access Should Be Removed","Status Mismatch"))))))))</f>
        <v/>
      </c>
      <c r="R19" s="25">
        <f>IF($A19="","",IF(OR($Q19="Matched",$Q19="Incomplete",$Q19="Duplicate",$M19="Resolved",$M19="No Action Needed",$K19=""),"",MAX(0,Lists!$B$2-$K19)))</f>
        <v/>
      </c>
      <c r="S19" s="24">
        <f>IF($A19="","",IF(OR($Q19="Matched",$Q19="Incomplete",$Q19="Duplicate",$M19="Resolved",$M19="No Action Needed"),"",IF(OR($Q19="Missing in LMS",$Q19="Access Should Be Removed",$Q19="Unexpected LMS Record",AND(ISNUMBER($R19),$R19&gt;=Lists!$B$3)),"High","Medium")))</f>
        <v/>
      </c>
      <c r="T19" s="24">
        <f>IF($A19="","",IF(OR($B19="",$D19="",$E19="",$F19=""),"",IF(COUNTIFS($B$7:$B$106,$B19,$D$7:$D$106,$D19,$E$7:$E$106,$E19,$F$7:$F$106,$F19)&gt;1,"Duplicate","Unique")))</f>
        <v/>
      </c>
    </row>
    <row r="20">
      <c r="A20" s="22" t="n"/>
      <c r="B20" s="22" t="n"/>
      <c r="C20" s="22" t="n"/>
      <c r="D20" s="22" t="n"/>
      <c r="E20" s="22" t="n"/>
      <c r="F20" s="22" t="n"/>
      <c r="G20" s="22" t="n"/>
      <c r="H20" s="22" t="n"/>
      <c r="I20" s="23" t="n"/>
      <c r="J20" s="23" t="n"/>
      <c r="K20" s="23" t="n"/>
      <c r="L20" s="22" t="n"/>
      <c r="M20" s="22" t="n"/>
      <c r="N20" s="23" t="n"/>
      <c r="O20" s="22" t="n"/>
      <c r="P20" s="24">
        <f>IF($A20="","",IF($G20="","",IF($G20="Enrolled","Active",IF(OR($G20="Waitlisted",$G20="Pending"),"Pending",IF(OR($G20="Dropped",$G20="Withdrawn",$G20="Completed"),"Inactive",IF($G20="Not Found","Not Applicable",""))))))</f>
        <v/>
      </c>
      <c r="Q20" s="24">
        <f>IF($A20="","",IF(OR($B20="",$D20="",$E20="",$F20="",$G20="",$H20=""),"Incomplete",IF($T20="Duplicate","Duplicate",IF(AND($G20="Not Found",$H20="Not Found"),"Incomplete",IF(AND($G20="Not Found",OR($H20="Active",$H20="Pending")),"Unexpected LMS Record",IF($H20=$P20,"Matched",IF(AND($P20="Active",$H20="Not Found"),"Missing in LMS",IF(AND($P20="Inactive",OR($H20="Active",$H20="Pending")),"Access Should Be Removed","Status Mismatch"))))))))</f>
        <v/>
      </c>
      <c r="R20" s="25">
        <f>IF($A20="","",IF(OR($Q20="Matched",$Q20="Incomplete",$Q20="Duplicate",$M20="Resolved",$M20="No Action Needed",$K20=""),"",MAX(0,Lists!$B$2-$K20)))</f>
        <v/>
      </c>
      <c r="S20" s="24">
        <f>IF($A20="","",IF(OR($Q20="Matched",$Q20="Incomplete",$Q20="Duplicate",$M20="Resolved",$M20="No Action Needed"),"",IF(OR($Q20="Missing in LMS",$Q20="Access Should Be Removed",$Q20="Unexpected LMS Record",AND(ISNUMBER($R20),$R20&gt;=Lists!$B$3)),"High","Medium")))</f>
        <v/>
      </c>
      <c r="T20" s="24">
        <f>IF($A20="","",IF(OR($B20="",$D20="",$E20="",$F20=""),"",IF(COUNTIFS($B$7:$B$106,$B20,$D$7:$D$106,$D20,$E$7:$E$106,$E20,$F$7:$F$106,$F20)&gt;1,"Duplicate","Unique")))</f>
        <v/>
      </c>
    </row>
    <row r="21">
      <c r="A21" s="22" t="n"/>
      <c r="B21" s="22" t="n"/>
      <c r="C21" s="22" t="n"/>
      <c r="D21" s="22" t="n"/>
      <c r="E21" s="22" t="n"/>
      <c r="F21" s="22" t="n"/>
      <c r="G21" s="22" t="n"/>
      <c r="H21" s="22" t="n"/>
      <c r="I21" s="23" t="n"/>
      <c r="J21" s="23" t="n"/>
      <c r="K21" s="23" t="n"/>
      <c r="L21" s="22" t="n"/>
      <c r="M21" s="22" t="n"/>
      <c r="N21" s="23" t="n"/>
      <c r="O21" s="22" t="n"/>
      <c r="P21" s="24">
        <f>IF($A21="","",IF($G21="","",IF($G21="Enrolled","Active",IF(OR($G21="Waitlisted",$G21="Pending"),"Pending",IF(OR($G21="Dropped",$G21="Withdrawn",$G21="Completed"),"Inactive",IF($G21="Not Found","Not Applicable",""))))))</f>
        <v/>
      </c>
      <c r="Q21" s="24">
        <f>IF($A21="","",IF(OR($B21="",$D21="",$E21="",$F21="",$G21="",$H21=""),"Incomplete",IF($T21="Duplicate","Duplicate",IF(AND($G21="Not Found",$H21="Not Found"),"Incomplete",IF(AND($G21="Not Found",OR($H21="Active",$H21="Pending")),"Unexpected LMS Record",IF($H21=$P21,"Matched",IF(AND($P21="Active",$H21="Not Found"),"Missing in LMS",IF(AND($P21="Inactive",OR($H21="Active",$H21="Pending")),"Access Should Be Removed","Status Mismatch"))))))))</f>
        <v/>
      </c>
      <c r="R21" s="25">
        <f>IF($A21="","",IF(OR($Q21="Matched",$Q21="Incomplete",$Q21="Duplicate",$M21="Resolved",$M21="No Action Needed",$K21=""),"",MAX(0,Lists!$B$2-$K21)))</f>
        <v/>
      </c>
      <c r="S21" s="24">
        <f>IF($A21="","",IF(OR($Q21="Matched",$Q21="Incomplete",$Q21="Duplicate",$M21="Resolved",$M21="No Action Needed"),"",IF(OR($Q21="Missing in LMS",$Q21="Access Should Be Removed",$Q21="Unexpected LMS Record",AND(ISNUMBER($R21),$R21&gt;=Lists!$B$3)),"High","Medium")))</f>
        <v/>
      </c>
      <c r="T21" s="24">
        <f>IF($A21="","",IF(OR($B21="",$D21="",$E21="",$F21=""),"",IF(COUNTIFS($B$7:$B$106,$B21,$D$7:$D$106,$D21,$E$7:$E$106,$E21,$F$7:$F$106,$F21)&gt;1,"Duplicate","Unique")))</f>
        <v/>
      </c>
    </row>
    <row r="22">
      <c r="A22" s="22" t="n"/>
      <c r="B22" s="22" t="n"/>
      <c r="C22" s="22" t="n"/>
      <c r="D22" s="22" t="n"/>
      <c r="E22" s="22" t="n"/>
      <c r="F22" s="22" t="n"/>
      <c r="G22" s="22" t="n"/>
      <c r="H22" s="22" t="n"/>
      <c r="I22" s="23" t="n"/>
      <c r="J22" s="23" t="n"/>
      <c r="K22" s="23" t="n"/>
      <c r="L22" s="22" t="n"/>
      <c r="M22" s="22" t="n"/>
      <c r="N22" s="23" t="n"/>
      <c r="O22" s="22" t="n"/>
      <c r="P22" s="24">
        <f>IF($A22="","",IF($G22="","",IF($G22="Enrolled","Active",IF(OR($G22="Waitlisted",$G22="Pending"),"Pending",IF(OR($G22="Dropped",$G22="Withdrawn",$G22="Completed"),"Inactive",IF($G22="Not Found","Not Applicable",""))))))</f>
        <v/>
      </c>
      <c r="Q22" s="24">
        <f>IF($A22="","",IF(OR($B22="",$D22="",$E22="",$F22="",$G22="",$H22=""),"Incomplete",IF($T22="Duplicate","Duplicate",IF(AND($G22="Not Found",$H22="Not Found"),"Incomplete",IF(AND($G22="Not Found",OR($H22="Active",$H22="Pending")),"Unexpected LMS Record",IF($H22=$P22,"Matched",IF(AND($P22="Active",$H22="Not Found"),"Missing in LMS",IF(AND($P22="Inactive",OR($H22="Active",$H22="Pending")),"Access Should Be Removed","Status Mismatch"))))))))</f>
        <v/>
      </c>
      <c r="R22" s="25">
        <f>IF($A22="","",IF(OR($Q22="Matched",$Q22="Incomplete",$Q22="Duplicate",$M22="Resolved",$M22="No Action Needed",$K22=""),"",MAX(0,Lists!$B$2-$K22)))</f>
        <v/>
      </c>
      <c r="S22" s="24">
        <f>IF($A22="","",IF(OR($Q22="Matched",$Q22="Incomplete",$Q22="Duplicate",$M22="Resolved",$M22="No Action Needed"),"",IF(OR($Q22="Missing in LMS",$Q22="Access Should Be Removed",$Q22="Unexpected LMS Record",AND(ISNUMBER($R22),$R22&gt;=Lists!$B$3)),"High","Medium")))</f>
        <v/>
      </c>
      <c r="T22" s="24">
        <f>IF($A22="","",IF(OR($B22="",$D22="",$E22="",$F22=""),"",IF(COUNTIFS($B$7:$B$106,$B22,$D$7:$D$106,$D22,$E$7:$E$106,$E22,$F$7:$F$106,$F22)&gt;1,"Duplicate","Unique")))</f>
        <v/>
      </c>
    </row>
    <row r="23">
      <c r="A23" s="22" t="n"/>
      <c r="B23" s="22" t="n"/>
      <c r="C23" s="22" t="n"/>
      <c r="D23" s="22" t="n"/>
      <c r="E23" s="22" t="n"/>
      <c r="F23" s="22" t="n"/>
      <c r="G23" s="22" t="n"/>
      <c r="H23" s="22" t="n"/>
      <c r="I23" s="23" t="n"/>
      <c r="J23" s="23" t="n"/>
      <c r="K23" s="23" t="n"/>
      <c r="L23" s="22" t="n"/>
      <c r="M23" s="22" t="n"/>
      <c r="N23" s="23" t="n"/>
      <c r="O23" s="22" t="n"/>
      <c r="P23" s="24">
        <f>IF($A23="","",IF($G23="","",IF($G23="Enrolled","Active",IF(OR($G23="Waitlisted",$G23="Pending"),"Pending",IF(OR($G23="Dropped",$G23="Withdrawn",$G23="Completed"),"Inactive",IF($G23="Not Found","Not Applicable",""))))))</f>
        <v/>
      </c>
      <c r="Q23" s="24">
        <f>IF($A23="","",IF(OR($B23="",$D23="",$E23="",$F23="",$G23="",$H23=""),"Incomplete",IF($T23="Duplicate","Duplicate",IF(AND($G23="Not Found",$H23="Not Found"),"Incomplete",IF(AND($G23="Not Found",OR($H23="Active",$H23="Pending")),"Unexpected LMS Record",IF($H23=$P23,"Matched",IF(AND($P23="Active",$H23="Not Found"),"Missing in LMS",IF(AND($P23="Inactive",OR($H23="Active",$H23="Pending")),"Access Should Be Removed","Status Mismatch"))))))))</f>
        <v/>
      </c>
      <c r="R23" s="25">
        <f>IF($A23="","",IF(OR($Q23="Matched",$Q23="Incomplete",$Q23="Duplicate",$M23="Resolved",$M23="No Action Needed",$K23=""),"",MAX(0,Lists!$B$2-$K23)))</f>
        <v/>
      </c>
      <c r="S23" s="24">
        <f>IF($A23="","",IF(OR($Q23="Matched",$Q23="Incomplete",$Q23="Duplicate",$M23="Resolved",$M23="No Action Needed"),"",IF(OR($Q23="Missing in LMS",$Q23="Access Should Be Removed",$Q23="Unexpected LMS Record",AND(ISNUMBER($R23),$R23&gt;=Lists!$B$3)),"High","Medium")))</f>
        <v/>
      </c>
      <c r="T23" s="24">
        <f>IF($A23="","",IF(OR($B23="",$D23="",$E23="",$F23=""),"",IF(COUNTIFS($B$7:$B$106,$B23,$D$7:$D$106,$D23,$E$7:$E$106,$E23,$F$7:$F$106,$F23)&gt;1,"Duplicate","Unique")))</f>
        <v/>
      </c>
    </row>
    <row r="24">
      <c r="A24" s="22" t="n"/>
      <c r="B24" s="22" t="n"/>
      <c r="C24" s="22" t="n"/>
      <c r="D24" s="22" t="n"/>
      <c r="E24" s="22" t="n"/>
      <c r="F24" s="22" t="n"/>
      <c r="G24" s="22" t="n"/>
      <c r="H24" s="22" t="n"/>
      <c r="I24" s="23" t="n"/>
      <c r="J24" s="23" t="n"/>
      <c r="K24" s="23" t="n"/>
      <c r="L24" s="22" t="n"/>
      <c r="M24" s="22" t="n"/>
      <c r="N24" s="23" t="n"/>
      <c r="O24" s="22" t="n"/>
      <c r="P24" s="24">
        <f>IF($A24="","",IF($G24="","",IF($G24="Enrolled","Active",IF(OR($G24="Waitlisted",$G24="Pending"),"Pending",IF(OR($G24="Dropped",$G24="Withdrawn",$G24="Completed"),"Inactive",IF($G24="Not Found","Not Applicable",""))))))</f>
        <v/>
      </c>
      <c r="Q24" s="24">
        <f>IF($A24="","",IF(OR($B24="",$D24="",$E24="",$F24="",$G24="",$H24=""),"Incomplete",IF($T24="Duplicate","Duplicate",IF(AND($G24="Not Found",$H24="Not Found"),"Incomplete",IF(AND($G24="Not Found",OR($H24="Active",$H24="Pending")),"Unexpected LMS Record",IF($H24=$P24,"Matched",IF(AND($P24="Active",$H24="Not Found"),"Missing in LMS",IF(AND($P24="Inactive",OR($H24="Active",$H24="Pending")),"Access Should Be Removed","Status Mismatch"))))))))</f>
        <v/>
      </c>
      <c r="R24" s="25">
        <f>IF($A24="","",IF(OR($Q24="Matched",$Q24="Incomplete",$Q24="Duplicate",$M24="Resolved",$M24="No Action Needed",$K24=""),"",MAX(0,Lists!$B$2-$K24)))</f>
        <v/>
      </c>
      <c r="S24" s="24">
        <f>IF($A24="","",IF(OR($Q24="Matched",$Q24="Incomplete",$Q24="Duplicate",$M24="Resolved",$M24="No Action Needed"),"",IF(OR($Q24="Missing in LMS",$Q24="Access Should Be Removed",$Q24="Unexpected LMS Record",AND(ISNUMBER($R24),$R24&gt;=Lists!$B$3)),"High","Medium")))</f>
        <v/>
      </c>
      <c r="T24" s="24">
        <f>IF($A24="","",IF(OR($B24="",$D24="",$E24="",$F24=""),"",IF(COUNTIFS($B$7:$B$106,$B24,$D$7:$D$106,$D24,$E$7:$E$106,$E24,$F$7:$F$106,$F24)&gt;1,"Duplicate","Unique")))</f>
        <v/>
      </c>
    </row>
    <row r="25">
      <c r="A25" s="22" t="n"/>
      <c r="B25" s="22" t="n"/>
      <c r="C25" s="22" t="n"/>
      <c r="D25" s="22" t="n"/>
      <c r="E25" s="22" t="n"/>
      <c r="F25" s="22" t="n"/>
      <c r="G25" s="22" t="n"/>
      <c r="H25" s="22" t="n"/>
      <c r="I25" s="23" t="n"/>
      <c r="J25" s="23" t="n"/>
      <c r="K25" s="23" t="n"/>
      <c r="L25" s="22" t="n"/>
      <c r="M25" s="22" t="n"/>
      <c r="N25" s="23" t="n"/>
      <c r="O25" s="22" t="n"/>
      <c r="P25" s="24">
        <f>IF($A25="","",IF($G25="","",IF($G25="Enrolled","Active",IF(OR($G25="Waitlisted",$G25="Pending"),"Pending",IF(OR($G25="Dropped",$G25="Withdrawn",$G25="Completed"),"Inactive",IF($G25="Not Found","Not Applicable",""))))))</f>
        <v/>
      </c>
      <c r="Q25" s="24">
        <f>IF($A25="","",IF(OR($B25="",$D25="",$E25="",$F25="",$G25="",$H25=""),"Incomplete",IF($T25="Duplicate","Duplicate",IF(AND($G25="Not Found",$H25="Not Found"),"Incomplete",IF(AND($G25="Not Found",OR($H25="Active",$H25="Pending")),"Unexpected LMS Record",IF($H25=$P25,"Matched",IF(AND($P25="Active",$H25="Not Found"),"Missing in LMS",IF(AND($P25="Inactive",OR($H25="Active",$H25="Pending")),"Access Should Be Removed","Status Mismatch"))))))))</f>
        <v/>
      </c>
      <c r="R25" s="25">
        <f>IF($A25="","",IF(OR($Q25="Matched",$Q25="Incomplete",$Q25="Duplicate",$M25="Resolved",$M25="No Action Needed",$K25=""),"",MAX(0,Lists!$B$2-$K25)))</f>
        <v/>
      </c>
      <c r="S25" s="24">
        <f>IF($A25="","",IF(OR($Q25="Matched",$Q25="Incomplete",$Q25="Duplicate",$M25="Resolved",$M25="No Action Needed"),"",IF(OR($Q25="Missing in LMS",$Q25="Access Should Be Removed",$Q25="Unexpected LMS Record",AND(ISNUMBER($R25),$R25&gt;=Lists!$B$3)),"High","Medium")))</f>
        <v/>
      </c>
      <c r="T25" s="24">
        <f>IF($A25="","",IF(OR($B25="",$D25="",$E25="",$F25=""),"",IF(COUNTIFS($B$7:$B$106,$B25,$D$7:$D$106,$D25,$E$7:$E$106,$E25,$F$7:$F$106,$F25)&gt;1,"Duplicate","Unique")))</f>
        <v/>
      </c>
    </row>
    <row r="26">
      <c r="A26" s="22" t="n"/>
      <c r="B26" s="22" t="n"/>
      <c r="C26" s="22" t="n"/>
      <c r="D26" s="22" t="n"/>
      <c r="E26" s="22" t="n"/>
      <c r="F26" s="22" t="n"/>
      <c r="G26" s="22" t="n"/>
      <c r="H26" s="22" t="n"/>
      <c r="I26" s="23" t="n"/>
      <c r="J26" s="23" t="n"/>
      <c r="K26" s="23" t="n"/>
      <c r="L26" s="22" t="n"/>
      <c r="M26" s="22" t="n"/>
      <c r="N26" s="23" t="n"/>
      <c r="O26" s="22" t="n"/>
      <c r="P26" s="24">
        <f>IF($A26="","",IF($G26="","",IF($G26="Enrolled","Active",IF(OR($G26="Waitlisted",$G26="Pending"),"Pending",IF(OR($G26="Dropped",$G26="Withdrawn",$G26="Completed"),"Inactive",IF($G26="Not Found","Not Applicable",""))))))</f>
        <v/>
      </c>
      <c r="Q26" s="24">
        <f>IF($A26="","",IF(OR($B26="",$D26="",$E26="",$F26="",$G26="",$H26=""),"Incomplete",IF($T26="Duplicate","Duplicate",IF(AND($G26="Not Found",$H26="Not Found"),"Incomplete",IF(AND($G26="Not Found",OR($H26="Active",$H26="Pending")),"Unexpected LMS Record",IF($H26=$P26,"Matched",IF(AND($P26="Active",$H26="Not Found"),"Missing in LMS",IF(AND($P26="Inactive",OR($H26="Active",$H26="Pending")),"Access Should Be Removed","Status Mismatch"))))))))</f>
        <v/>
      </c>
      <c r="R26" s="25">
        <f>IF($A26="","",IF(OR($Q26="Matched",$Q26="Incomplete",$Q26="Duplicate",$M26="Resolved",$M26="No Action Needed",$K26=""),"",MAX(0,Lists!$B$2-$K26)))</f>
        <v/>
      </c>
      <c r="S26" s="24">
        <f>IF($A26="","",IF(OR($Q26="Matched",$Q26="Incomplete",$Q26="Duplicate",$M26="Resolved",$M26="No Action Needed"),"",IF(OR($Q26="Missing in LMS",$Q26="Access Should Be Removed",$Q26="Unexpected LMS Record",AND(ISNUMBER($R26),$R26&gt;=Lists!$B$3)),"High","Medium")))</f>
        <v/>
      </c>
      <c r="T26" s="24">
        <f>IF($A26="","",IF(OR($B26="",$D26="",$E26="",$F26=""),"",IF(COUNTIFS($B$7:$B$106,$B26,$D$7:$D$106,$D26,$E$7:$E$106,$E26,$F$7:$F$106,$F26)&gt;1,"Duplicate","Unique")))</f>
        <v/>
      </c>
    </row>
    <row r="27">
      <c r="A27" s="22" t="n"/>
      <c r="B27" s="22" t="n"/>
      <c r="C27" s="22" t="n"/>
      <c r="D27" s="22" t="n"/>
      <c r="E27" s="22" t="n"/>
      <c r="F27" s="22" t="n"/>
      <c r="G27" s="22" t="n"/>
      <c r="H27" s="22" t="n"/>
      <c r="I27" s="23" t="n"/>
      <c r="J27" s="23" t="n"/>
      <c r="K27" s="23" t="n"/>
      <c r="L27" s="22" t="n"/>
      <c r="M27" s="22" t="n"/>
      <c r="N27" s="23" t="n"/>
      <c r="O27" s="22" t="n"/>
      <c r="P27" s="24">
        <f>IF($A27="","",IF($G27="","",IF($G27="Enrolled","Active",IF(OR($G27="Waitlisted",$G27="Pending"),"Pending",IF(OR($G27="Dropped",$G27="Withdrawn",$G27="Completed"),"Inactive",IF($G27="Not Found","Not Applicable",""))))))</f>
        <v/>
      </c>
      <c r="Q27" s="24">
        <f>IF($A27="","",IF(OR($B27="",$D27="",$E27="",$F27="",$G27="",$H27=""),"Incomplete",IF($T27="Duplicate","Duplicate",IF(AND($G27="Not Found",$H27="Not Found"),"Incomplete",IF(AND($G27="Not Found",OR($H27="Active",$H27="Pending")),"Unexpected LMS Record",IF($H27=$P27,"Matched",IF(AND($P27="Active",$H27="Not Found"),"Missing in LMS",IF(AND($P27="Inactive",OR($H27="Active",$H27="Pending")),"Access Should Be Removed","Status Mismatch"))))))))</f>
        <v/>
      </c>
      <c r="R27" s="25">
        <f>IF($A27="","",IF(OR($Q27="Matched",$Q27="Incomplete",$Q27="Duplicate",$M27="Resolved",$M27="No Action Needed",$K27=""),"",MAX(0,Lists!$B$2-$K27)))</f>
        <v/>
      </c>
      <c r="S27" s="24">
        <f>IF($A27="","",IF(OR($Q27="Matched",$Q27="Incomplete",$Q27="Duplicate",$M27="Resolved",$M27="No Action Needed"),"",IF(OR($Q27="Missing in LMS",$Q27="Access Should Be Removed",$Q27="Unexpected LMS Record",AND(ISNUMBER($R27),$R27&gt;=Lists!$B$3)),"High","Medium")))</f>
        <v/>
      </c>
      <c r="T27" s="24">
        <f>IF($A27="","",IF(OR($B27="",$D27="",$E27="",$F27=""),"",IF(COUNTIFS($B$7:$B$106,$B27,$D$7:$D$106,$D27,$E$7:$E$106,$E27,$F$7:$F$106,$F27)&gt;1,"Duplicate","Unique")))</f>
        <v/>
      </c>
    </row>
    <row r="28">
      <c r="A28" s="22" t="n"/>
      <c r="B28" s="22" t="n"/>
      <c r="C28" s="22" t="n"/>
      <c r="D28" s="22" t="n"/>
      <c r="E28" s="22" t="n"/>
      <c r="F28" s="22" t="n"/>
      <c r="G28" s="22" t="n"/>
      <c r="H28" s="22" t="n"/>
      <c r="I28" s="23" t="n"/>
      <c r="J28" s="23" t="n"/>
      <c r="K28" s="23" t="n"/>
      <c r="L28" s="22" t="n"/>
      <c r="M28" s="22" t="n"/>
      <c r="N28" s="23" t="n"/>
      <c r="O28" s="22" t="n"/>
      <c r="P28" s="24">
        <f>IF($A28="","",IF($G28="","",IF($G28="Enrolled","Active",IF(OR($G28="Waitlisted",$G28="Pending"),"Pending",IF(OR($G28="Dropped",$G28="Withdrawn",$G28="Completed"),"Inactive",IF($G28="Not Found","Not Applicable",""))))))</f>
        <v/>
      </c>
      <c r="Q28" s="24">
        <f>IF($A28="","",IF(OR($B28="",$D28="",$E28="",$F28="",$G28="",$H28=""),"Incomplete",IF($T28="Duplicate","Duplicate",IF(AND($G28="Not Found",$H28="Not Found"),"Incomplete",IF(AND($G28="Not Found",OR($H28="Active",$H28="Pending")),"Unexpected LMS Record",IF($H28=$P28,"Matched",IF(AND($P28="Active",$H28="Not Found"),"Missing in LMS",IF(AND($P28="Inactive",OR($H28="Active",$H28="Pending")),"Access Should Be Removed","Status Mismatch"))))))))</f>
        <v/>
      </c>
      <c r="R28" s="25">
        <f>IF($A28="","",IF(OR($Q28="Matched",$Q28="Incomplete",$Q28="Duplicate",$M28="Resolved",$M28="No Action Needed",$K28=""),"",MAX(0,Lists!$B$2-$K28)))</f>
        <v/>
      </c>
      <c r="S28" s="24">
        <f>IF($A28="","",IF(OR($Q28="Matched",$Q28="Incomplete",$Q28="Duplicate",$M28="Resolved",$M28="No Action Needed"),"",IF(OR($Q28="Missing in LMS",$Q28="Access Should Be Removed",$Q28="Unexpected LMS Record",AND(ISNUMBER($R28),$R28&gt;=Lists!$B$3)),"High","Medium")))</f>
        <v/>
      </c>
      <c r="T28" s="24">
        <f>IF($A28="","",IF(OR($B28="",$D28="",$E28="",$F28=""),"",IF(COUNTIFS($B$7:$B$106,$B28,$D$7:$D$106,$D28,$E$7:$E$106,$E28,$F$7:$F$106,$F28)&gt;1,"Duplicate","Unique")))</f>
        <v/>
      </c>
    </row>
    <row r="29">
      <c r="A29" s="22" t="n"/>
      <c r="B29" s="22" t="n"/>
      <c r="C29" s="22" t="n"/>
      <c r="D29" s="22" t="n"/>
      <c r="E29" s="22" t="n"/>
      <c r="F29" s="22" t="n"/>
      <c r="G29" s="22" t="n"/>
      <c r="H29" s="22" t="n"/>
      <c r="I29" s="23" t="n"/>
      <c r="J29" s="23" t="n"/>
      <c r="K29" s="23" t="n"/>
      <c r="L29" s="22" t="n"/>
      <c r="M29" s="22" t="n"/>
      <c r="N29" s="23" t="n"/>
      <c r="O29" s="22" t="n"/>
      <c r="P29" s="24">
        <f>IF($A29="","",IF($G29="","",IF($G29="Enrolled","Active",IF(OR($G29="Waitlisted",$G29="Pending"),"Pending",IF(OR($G29="Dropped",$G29="Withdrawn",$G29="Completed"),"Inactive",IF($G29="Not Found","Not Applicable",""))))))</f>
        <v/>
      </c>
      <c r="Q29" s="24">
        <f>IF($A29="","",IF(OR($B29="",$D29="",$E29="",$F29="",$G29="",$H29=""),"Incomplete",IF($T29="Duplicate","Duplicate",IF(AND($G29="Not Found",$H29="Not Found"),"Incomplete",IF(AND($G29="Not Found",OR($H29="Active",$H29="Pending")),"Unexpected LMS Record",IF($H29=$P29,"Matched",IF(AND($P29="Active",$H29="Not Found"),"Missing in LMS",IF(AND($P29="Inactive",OR($H29="Active",$H29="Pending")),"Access Should Be Removed","Status Mismatch"))))))))</f>
        <v/>
      </c>
      <c r="R29" s="25">
        <f>IF($A29="","",IF(OR($Q29="Matched",$Q29="Incomplete",$Q29="Duplicate",$M29="Resolved",$M29="No Action Needed",$K29=""),"",MAX(0,Lists!$B$2-$K29)))</f>
        <v/>
      </c>
      <c r="S29" s="24">
        <f>IF($A29="","",IF(OR($Q29="Matched",$Q29="Incomplete",$Q29="Duplicate",$M29="Resolved",$M29="No Action Needed"),"",IF(OR($Q29="Missing in LMS",$Q29="Access Should Be Removed",$Q29="Unexpected LMS Record",AND(ISNUMBER($R29),$R29&gt;=Lists!$B$3)),"High","Medium")))</f>
        <v/>
      </c>
      <c r="T29" s="24">
        <f>IF($A29="","",IF(OR($B29="",$D29="",$E29="",$F29=""),"",IF(COUNTIFS($B$7:$B$106,$B29,$D$7:$D$106,$D29,$E$7:$E$106,$E29,$F$7:$F$106,$F29)&gt;1,"Duplicate","Unique")))</f>
        <v/>
      </c>
    </row>
    <row r="30">
      <c r="A30" s="22" t="n"/>
      <c r="B30" s="22" t="n"/>
      <c r="C30" s="22" t="n"/>
      <c r="D30" s="22" t="n"/>
      <c r="E30" s="22" t="n"/>
      <c r="F30" s="22" t="n"/>
      <c r="G30" s="22" t="n"/>
      <c r="H30" s="22" t="n"/>
      <c r="I30" s="23" t="n"/>
      <c r="J30" s="23" t="n"/>
      <c r="K30" s="23" t="n"/>
      <c r="L30" s="22" t="n"/>
      <c r="M30" s="22" t="n"/>
      <c r="N30" s="23" t="n"/>
      <c r="O30" s="22" t="n"/>
      <c r="P30" s="24">
        <f>IF($A30="","",IF($G30="","",IF($G30="Enrolled","Active",IF(OR($G30="Waitlisted",$G30="Pending"),"Pending",IF(OR($G30="Dropped",$G30="Withdrawn",$G30="Completed"),"Inactive",IF($G30="Not Found","Not Applicable",""))))))</f>
        <v/>
      </c>
      <c r="Q30" s="24">
        <f>IF($A30="","",IF(OR($B30="",$D30="",$E30="",$F30="",$G30="",$H30=""),"Incomplete",IF($T30="Duplicate","Duplicate",IF(AND($G30="Not Found",$H30="Not Found"),"Incomplete",IF(AND($G30="Not Found",OR($H30="Active",$H30="Pending")),"Unexpected LMS Record",IF($H30=$P30,"Matched",IF(AND($P30="Active",$H30="Not Found"),"Missing in LMS",IF(AND($P30="Inactive",OR($H30="Active",$H30="Pending")),"Access Should Be Removed","Status Mismatch"))))))))</f>
        <v/>
      </c>
      <c r="R30" s="25">
        <f>IF($A30="","",IF(OR($Q30="Matched",$Q30="Incomplete",$Q30="Duplicate",$M30="Resolved",$M30="No Action Needed",$K30=""),"",MAX(0,Lists!$B$2-$K30)))</f>
        <v/>
      </c>
      <c r="S30" s="24">
        <f>IF($A30="","",IF(OR($Q30="Matched",$Q30="Incomplete",$Q30="Duplicate",$M30="Resolved",$M30="No Action Needed"),"",IF(OR($Q30="Missing in LMS",$Q30="Access Should Be Removed",$Q30="Unexpected LMS Record",AND(ISNUMBER($R30),$R30&gt;=Lists!$B$3)),"High","Medium")))</f>
        <v/>
      </c>
      <c r="T30" s="24">
        <f>IF($A30="","",IF(OR($B30="",$D30="",$E30="",$F30=""),"",IF(COUNTIFS($B$7:$B$106,$B30,$D$7:$D$106,$D30,$E$7:$E$106,$E30,$F$7:$F$106,$F30)&gt;1,"Duplicate","Unique")))</f>
        <v/>
      </c>
    </row>
    <row r="31">
      <c r="A31" s="22" t="n"/>
      <c r="B31" s="22" t="n"/>
      <c r="C31" s="22" t="n"/>
      <c r="D31" s="22" t="n"/>
      <c r="E31" s="22" t="n"/>
      <c r="F31" s="22" t="n"/>
      <c r="G31" s="22" t="n"/>
      <c r="H31" s="22" t="n"/>
      <c r="I31" s="23" t="n"/>
      <c r="J31" s="23" t="n"/>
      <c r="K31" s="23" t="n"/>
      <c r="L31" s="22" t="n"/>
      <c r="M31" s="22" t="n"/>
      <c r="N31" s="23" t="n"/>
      <c r="O31" s="22" t="n"/>
      <c r="P31" s="24">
        <f>IF($A31="","",IF($G31="","",IF($G31="Enrolled","Active",IF(OR($G31="Waitlisted",$G31="Pending"),"Pending",IF(OR($G31="Dropped",$G31="Withdrawn",$G31="Completed"),"Inactive",IF($G31="Not Found","Not Applicable",""))))))</f>
        <v/>
      </c>
      <c r="Q31" s="24">
        <f>IF($A31="","",IF(OR($B31="",$D31="",$E31="",$F31="",$G31="",$H31=""),"Incomplete",IF($T31="Duplicate","Duplicate",IF(AND($G31="Not Found",$H31="Not Found"),"Incomplete",IF(AND($G31="Not Found",OR($H31="Active",$H31="Pending")),"Unexpected LMS Record",IF($H31=$P31,"Matched",IF(AND($P31="Active",$H31="Not Found"),"Missing in LMS",IF(AND($P31="Inactive",OR($H31="Active",$H31="Pending")),"Access Should Be Removed","Status Mismatch"))))))))</f>
        <v/>
      </c>
      <c r="R31" s="25">
        <f>IF($A31="","",IF(OR($Q31="Matched",$Q31="Incomplete",$Q31="Duplicate",$M31="Resolved",$M31="No Action Needed",$K31=""),"",MAX(0,Lists!$B$2-$K31)))</f>
        <v/>
      </c>
      <c r="S31" s="24">
        <f>IF($A31="","",IF(OR($Q31="Matched",$Q31="Incomplete",$Q31="Duplicate",$M31="Resolved",$M31="No Action Needed"),"",IF(OR($Q31="Missing in LMS",$Q31="Access Should Be Removed",$Q31="Unexpected LMS Record",AND(ISNUMBER($R31),$R31&gt;=Lists!$B$3)),"High","Medium")))</f>
        <v/>
      </c>
      <c r="T31" s="24">
        <f>IF($A31="","",IF(OR($B31="",$D31="",$E31="",$F31=""),"",IF(COUNTIFS($B$7:$B$106,$B31,$D$7:$D$106,$D31,$E$7:$E$106,$E31,$F$7:$F$106,$F31)&gt;1,"Duplicate","Unique")))</f>
        <v/>
      </c>
    </row>
    <row r="32">
      <c r="A32" s="22" t="n"/>
      <c r="B32" s="22" t="n"/>
      <c r="C32" s="22" t="n"/>
      <c r="D32" s="22" t="n"/>
      <c r="E32" s="22" t="n"/>
      <c r="F32" s="22" t="n"/>
      <c r="G32" s="22" t="n"/>
      <c r="H32" s="22" t="n"/>
      <c r="I32" s="23" t="n"/>
      <c r="J32" s="23" t="n"/>
      <c r="K32" s="23" t="n"/>
      <c r="L32" s="22" t="n"/>
      <c r="M32" s="22" t="n"/>
      <c r="N32" s="23" t="n"/>
      <c r="O32" s="22" t="n"/>
      <c r="P32" s="24">
        <f>IF($A32="","",IF($G32="","",IF($G32="Enrolled","Active",IF(OR($G32="Waitlisted",$G32="Pending"),"Pending",IF(OR($G32="Dropped",$G32="Withdrawn",$G32="Completed"),"Inactive",IF($G32="Not Found","Not Applicable",""))))))</f>
        <v/>
      </c>
      <c r="Q32" s="24">
        <f>IF($A32="","",IF(OR($B32="",$D32="",$E32="",$F32="",$G32="",$H32=""),"Incomplete",IF($T32="Duplicate","Duplicate",IF(AND($G32="Not Found",$H32="Not Found"),"Incomplete",IF(AND($G32="Not Found",OR($H32="Active",$H32="Pending")),"Unexpected LMS Record",IF($H32=$P32,"Matched",IF(AND($P32="Active",$H32="Not Found"),"Missing in LMS",IF(AND($P32="Inactive",OR($H32="Active",$H32="Pending")),"Access Should Be Removed","Status Mismatch"))))))))</f>
        <v/>
      </c>
      <c r="R32" s="25">
        <f>IF($A32="","",IF(OR($Q32="Matched",$Q32="Incomplete",$Q32="Duplicate",$M32="Resolved",$M32="No Action Needed",$K32=""),"",MAX(0,Lists!$B$2-$K32)))</f>
        <v/>
      </c>
      <c r="S32" s="24">
        <f>IF($A32="","",IF(OR($Q32="Matched",$Q32="Incomplete",$Q32="Duplicate",$M32="Resolved",$M32="No Action Needed"),"",IF(OR($Q32="Missing in LMS",$Q32="Access Should Be Removed",$Q32="Unexpected LMS Record",AND(ISNUMBER($R32),$R32&gt;=Lists!$B$3)),"High","Medium")))</f>
        <v/>
      </c>
      <c r="T32" s="24">
        <f>IF($A32="","",IF(OR($B32="",$D32="",$E32="",$F32=""),"",IF(COUNTIFS($B$7:$B$106,$B32,$D$7:$D$106,$D32,$E$7:$E$106,$E32,$F$7:$F$106,$F32)&gt;1,"Duplicate","Unique")))</f>
        <v/>
      </c>
    </row>
    <row r="33">
      <c r="A33" s="22" t="n"/>
      <c r="B33" s="22" t="n"/>
      <c r="C33" s="22" t="n"/>
      <c r="D33" s="22" t="n"/>
      <c r="E33" s="22" t="n"/>
      <c r="F33" s="22" t="n"/>
      <c r="G33" s="22" t="n"/>
      <c r="H33" s="22" t="n"/>
      <c r="I33" s="23" t="n"/>
      <c r="J33" s="23" t="n"/>
      <c r="K33" s="23" t="n"/>
      <c r="L33" s="22" t="n"/>
      <c r="M33" s="22" t="n"/>
      <c r="N33" s="23" t="n"/>
      <c r="O33" s="22" t="n"/>
      <c r="P33" s="24">
        <f>IF($A33="","",IF($G33="","",IF($G33="Enrolled","Active",IF(OR($G33="Waitlisted",$G33="Pending"),"Pending",IF(OR($G33="Dropped",$G33="Withdrawn",$G33="Completed"),"Inactive",IF($G33="Not Found","Not Applicable",""))))))</f>
        <v/>
      </c>
      <c r="Q33" s="24">
        <f>IF($A33="","",IF(OR($B33="",$D33="",$E33="",$F33="",$G33="",$H33=""),"Incomplete",IF($T33="Duplicate","Duplicate",IF(AND($G33="Not Found",$H33="Not Found"),"Incomplete",IF(AND($G33="Not Found",OR($H33="Active",$H33="Pending")),"Unexpected LMS Record",IF($H33=$P33,"Matched",IF(AND($P33="Active",$H33="Not Found"),"Missing in LMS",IF(AND($P33="Inactive",OR($H33="Active",$H33="Pending")),"Access Should Be Removed","Status Mismatch"))))))))</f>
        <v/>
      </c>
      <c r="R33" s="25">
        <f>IF($A33="","",IF(OR($Q33="Matched",$Q33="Incomplete",$Q33="Duplicate",$M33="Resolved",$M33="No Action Needed",$K33=""),"",MAX(0,Lists!$B$2-$K33)))</f>
        <v/>
      </c>
      <c r="S33" s="24">
        <f>IF($A33="","",IF(OR($Q33="Matched",$Q33="Incomplete",$Q33="Duplicate",$M33="Resolved",$M33="No Action Needed"),"",IF(OR($Q33="Missing in LMS",$Q33="Access Should Be Removed",$Q33="Unexpected LMS Record",AND(ISNUMBER($R33),$R33&gt;=Lists!$B$3)),"High","Medium")))</f>
        <v/>
      </c>
      <c r="T33" s="24">
        <f>IF($A33="","",IF(OR($B33="",$D33="",$E33="",$F33=""),"",IF(COUNTIFS($B$7:$B$106,$B33,$D$7:$D$106,$D33,$E$7:$E$106,$E33,$F$7:$F$106,$F33)&gt;1,"Duplicate","Unique")))</f>
        <v/>
      </c>
    </row>
    <row r="34">
      <c r="A34" s="22" t="n"/>
      <c r="B34" s="22" t="n"/>
      <c r="C34" s="22" t="n"/>
      <c r="D34" s="22" t="n"/>
      <c r="E34" s="22" t="n"/>
      <c r="F34" s="22" t="n"/>
      <c r="G34" s="22" t="n"/>
      <c r="H34" s="22" t="n"/>
      <c r="I34" s="23" t="n"/>
      <c r="J34" s="23" t="n"/>
      <c r="K34" s="23" t="n"/>
      <c r="L34" s="22" t="n"/>
      <c r="M34" s="22" t="n"/>
      <c r="N34" s="23" t="n"/>
      <c r="O34" s="22" t="n"/>
      <c r="P34" s="24">
        <f>IF($A34="","",IF($G34="","",IF($G34="Enrolled","Active",IF(OR($G34="Waitlisted",$G34="Pending"),"Pending",IF(OR($G34="Dropped",$G34="Withdrawn",$G34="Completed"),"Inactive",IF($G34="Not Found","Not Applicable",""))))))</f>
        <v/>
      </c>
      <c r="Q34" s="24">
        <f>IF($A34="","",IF(OR($B34="",$D34="",$E34="",$F34="",$G34="",$H34=""),"Incomplete",IF($T34="Duplicate","Duplicate",IF(AND($G34="Not Found",$H34="Not Found"),"Incomplete",IF(AND($G34="Not Found",OR($H34="Active",$H34="Pending")),"Unexpected LMS Record",IF($H34=$P34,"Matched",IF(AND($P34="Active",$H34="Not Found"),"Missing in LMS",IF(AND($P34="Inactive",OR($H34="Active",$H34="Pending")),"Access Should Be Removed","Status Mismatch"))))))))</f>
        <v/>
      </c>
      <c r="R34" s="25">
        <f>IF($A34="","",IF(OR($Q34="Matched",$Q34="Incomplete",$Q34="Duplicate",$M34="Resolved",$M34="No Action Needed",$K34=""),"",MAX(0,Lists!$B$2-$K34)))</f>
        <v/>
      </c>
      <c r="S34" s="24">
        <f>IF($A34="","",IF(OR($Q34="Matched",$Q34="Incomplete",$Q34="Duplicate",$M34="Resolved",$M34="No Action Needed"),"",IF(OR($Q34="Missing in LMS",$Q34="Access Should Be Removed",$Q34="Unexpected LMS Record",AND(ISNUMBER($R34),$R34&gt;=Lists!$B$3)),"High","Medium")))</f>
        <v/>
      </c>
      <c r="T34" s="24">
        <f>IF($A34="","",IF(OR($B34="",$D34="",$E34="",$F34=""),"",IF(COUNTIFS($B$7:$B$106,$B34,$D$7:$D$106,$D34,$E$7:$E$106,$E34,$F$7:$F$106,$F34)&gt;1,"Duplicate","Unique")))</f>
        <v/>
      </c>
    </row>
    <row r="35">
      <c r="A35" s="22" t="n"/>
      <c r="B35" s="22" t="n"/>
      <c r="C35" s="22" t="n"/>
      <c r="D35" s="22" t="n"/>
      <c r="E35" s="22" t="n"/>
      <c r="F35" s="22" t="n"/>
      <c r="G35" s="22" t="n"/>
      <c r="H35" s="22" t="n"/>
      <c r="I35" s="23" t="n"/>
      <c r="J35" s="23" t="n"/>
      <c r="K35" s="23" t="n"/>
      <c r="L35" s="22" t="n"/>
      <c r="M35" s="22" t="n"/>
      <c r="N35" s="23" t="n"/>
      <c r="O35" s="22" t="n"/>
      <c r="P35" s="24">
        <f>IF($A35="","",IF($G35="","",IF($G35="Enrolled","Active",IF(OR($G35="Waitlisted",$G35="Pending"),"Pending",IF(OR($G35="Dropped",$G35="Withdrawn",$G35="Completed"),"Inactive",IF($G35="Not Found","Not Applicable",""))))))</f>
        <v/>
      </c>
      <c r="Q35" s="24">
        <f>IF($A35="","",IF(OR($B35="",$D35="",$E35="",$F35="",$G35="",$H35=""),"Incomplete",IF($T35="Duplicate","Duplicate",IF(AND($G35="Not Found",$H35="Not Found"),"Incomplete",IF(AND($G35="Not Found",OR($H35="Active",$H35="Pending")),"Unexpected LMS Record",IF($H35=$P35,"Matched",IF(AND($P35="Active",$H35="Not Found"),"Missing in LMS",IF(AND($P35="Inactive",OR($H35="Active",$H35="Pending")),"Access Should Be Removed","Status Mismatch"))))))))</f>
        <v/>
      </c>
      <c r="R35" s="25">
        <f>IF($A35="","",IF(OR($Q35="Matched",$Q35="Incomplete",$Q35="Duplicate",$M35="Resolved",$M35="No Action Needed",$K35=""),"",MAX(0,Lists!$B$2-$K35)))</f>
        <v/>
      </c>
      <c r="S35" s="24">
        <f>IF($A35="","",IF(OR($Q35="Matched",$Q35="Incomplete",$Q35="Duplicate",$M35="Resolved",$M35="No Action Needed"),"",IF(OR($Q35="Missing in LMS",$Q35="Access Should Be Removed",$Q35="Unexpected LMS Record",AND(ISNUMBER($R35),$R35&gt;=Lists!$B$3)),"High","Medium")))</f>
        <v/>
      </c>
      <c r="T35" s="24">
        <f>IF($A35="","",IF(OR($B35="",$D35="",$E35="",$F35=""),"",IF(COUNTIFS($B$7:$B$106,$B35,$D$7:$D$106,$D35,$E$7:$E$106,$E35,$F$7:$F$106,$F35)&gt;1,"Duplicate","Unique")))</f>
        <v/>
      </c>
    </row>
    <row r="36">
      <c r="A36" s="22" t="n"/>
      <c r="B36" s="22" t="n"/>
      <c r="C36" s="22" t="n"/>
      <c r="D36" s="22" t="n"/>
      <c r="E36" s="22" t="n"/>
      <c r="F36" s="22" t="n"/>
      <c r="G36" s="22" t="n"/>
      <c r="H36" s="22" t="n"/>
      <c r="I36" s="23" t="n"/>
      <c r="J36" s="23" t="n"/>
      <c r="K36" s="23" t="n"/>
      <c r="L36" s="22" t="n"/>
      <c r="M36" s="22" t="n"/>
      <c r="N36" s="23" t="n"/>
      <c r="O36" s="22" t="n"/>
      <c r="P36" s="24">
        <f>IF($A36="","",IF($G36="","",IF($G36="Enrolled","Active",IF(OR($G36="Waitlisted",$G36="Pending"),"Pending",IF(OR($G36="Dropped",$G36="Withdrawn",$G36="Completed"),"Inactive",IF($G36="Not Found","Not Applicable",""))))))</f>
        <v/>
      </c>
      <c r="Q36" s="24">
        <f>IF($A36="","",IF(OR($B36="",$D36="",$E36="",$F36="",$G36="",$H36=""),"Incomplete",IF($T36="Duplicate","Duplicate",IF(AND($G36="Not Found",$H36="Not Found"),"Incomplete",IF(AND($G36="Not Found",OR($H36="Active",$H36="Pending")),"Unexpected LMS Record",IF($H36=$P36,"Matched",IF(AND($P36="Active",$H36="Not Found"),"Missing in LMS",IF(AND($P36="Inactive",OR($H36="Active",$H36="Pending")),"Access Should Be Removed","Status Mismatch"))))))))</f>
        <v/>
      </c>
      <c r="R36" s="25">
        <f>IF($A36="","",IF(OR($Q36="Matched",$Q36="Incomplete",$Q36="Duplicate",$M36="Resolved",$M36="No Action Needed",$K36=""),"",MAX(0,Lists!$B$2-$K36)))</f>
        <v/>
      </c>
      <c r="S36" s="24">
        <f>IF($A36="","",IF(OR($Q36="Matched",$Q36="Incomplete",$Q36="Duplicate",$M36="Resolved",$M36="No Action Needed"),"",IF(OR($Q36="Missing in LMS",$Q36="Access Should Be Removed",$Q36="Unexpected LMS Record",AND(ISNUMBER($R36),$R36&gt;=Lists!$B$3)),"High","Medium")))</f>
        <v/>
      </c>
      <c r="T36" s="24">
        <f>IF($A36="","",IF(OR($B36="",$D36="",$E36="",$F36=""),"",IF(COUNTIFS($B$7:$B$106,$B36,$D$7:$D$106,$D36,$E$7:$E$106,$E36,$F$7:$F$106,$F36)&gt;1,"Duplicate","Unique")))</f>
        <v/>
      </c>
    </row>
    <row r="37">
      <c r="A37" s="22" t="n"/>
      <c r="B37" s="22" t="n"/>
      <c r="C37" s="22" t="n"/>
      <c r="D37" s="22" t="n"/>
      <c r="E37" s="22" t="n"/>
      <c r="F37" s="22" t="n"/>
      <c r="G37" s="22" t="n"/>
      <c r="H37" s="22" t="n"/>
      <c r="I37" s="23" t="n"/>
      <c r="J37" s="23" t="n"/>
      <c r="K37" s="23" t="n"/>
      <c r="L37" s="22" t="n"/>
      <c r="M37" s="22" t="n"/>
      <c r="N37" s="23" t="n"/>
      <c r="O37" s="22" t="n"/>
      <c r="P37" s="24">
        <f>IF($A37="","",IF($G37="","",IF($G37="Enrolled","Active",IF(OR($G37="Waitlisted",$G37="Pending"),"Pending",IF(OR($G37="Dropped",$G37="Withdrawn",$G37="Completed"),"Inactive",IF($G37="Not Found","Not Applicable",""))))))</f>
        <v/>
      </c>
      <c r="Q37" s="24">
        <f>IF($A37="","",IF(OR($B37="",$D37="",$E37="",$F37="",$G37="",$H37=""),"Incomplete",IF($T37="Duplicate","Duplicate",IF(AND($G37="Not Found",$H37="Not Found"),"Incomplete",IF(AND($G37="Not Found",OR($H37="Active",$H37="Pending")),"Unexpected LMS Record",IF($H37=$P37,"Matched",IF(AND($P37="Active",$H37="Not Found"),"Missing in LMS",IF(AND($P37="Inactive",OR($H37="Active",$H37="Pending")),"Access Should Be Removed","Status Mismatch"))))))))</f>
        <v/>
      </c>
      <c r="R37" s="25">
        <f>IF($A37="","",IF(OR($Q37="Matched",$Q37="Incomplete",$Q37="Duplicate",$M37="Resolved",$M37="No Action Needed",$K37=""),"",MAX(0,Lists!$B$2-$K37)))</f>
        <v/>
      </c>
      <c r="S37" s="24">
        <f>IF($A37="","",IF(OR($Q37="Matched",$Q37="Incomplete",$Q37="Duplicate",$M37="Resolved",$M37="No Action Needed"),"",IF(OR($Q37="Missing in LMS",$Q37="Access Should Be Removed",$Q37="Unexpected LMS Record",AND(ISNUMBER($R37),$R37&gt;=Lists!$B$3)),"High","Medium")))</f>
        <v/>
      </c>
      <c r="T37" s="24">
        <f>IF($A37="","",IF(OR($B37="",$D37="",$E37="",$F37=""),"",IF(COUNTIFS($B$7:$B$106,$B37,$D$7:$D$106,$D37,$E$7:$E$106,$E37,$F$7:$F$106,$F37)&gt;1,"Duplicate","Unique")))</f>
        <v/>
      </c>
    </row>
    <row r="38">
      <c r="A38" s="22" t="n"/>
      <c r="B38" s="22" t="n"/>
      <c r="C38" s="22" t="n"/>
      <c r="D38" s="22" t="n"/>
      <c r="E38" s="22" t="n"/>
      <c r="F38" s="22" t="n"/>
      <c r="G38" s="22" t="n"/>
      <c r="H38" s="22" t="n"/>
      <c r="I38" s="23" t="n"/>
      <c r="J38" s="23" t="n"/>
      <c r="K38" s="23" t="n"/>
      <c r="L38" s="22" t="n"/>
      <c r="M38" s="22" t="n"/>
      <c r="N38" s="23" t="n"/>
      <c r="O38" s="22" t="n"/>
      <c r="P38" s="24">
        <f>IF($A38="","",IF($G38="","",IF($G38="Enrolled","Active",IF(OR($G38="Waitlisted",$G38="Pending"),"Pending",IF(OR($G38="Dropped",$G38="Withdrawn",$G38="Completed"),"Inactive",IF($G38="Not Found","Not Applicable",""))))))</f>
        <v/>
      </c>
      <c r="Q38" s="24">
        <f>IF($A38="","",IF(OR($B38="",$D38="",$E38="",$F38="",$G38="",$H38=""),"Incomplete",IF($T38="Duplicate","Duplicate",IF(AND($G38="Not Found",$H38="Not Found"),"Incomplete",IF(AND($G38="Not Found",OR($H38="Active",$H38="Pending")),"Unexpected LMS Record",IF($H38=$P38,"Matched",IF(AND($P38="Active",$H38="Not Found"),"Missing in LMS",IF(AND($P38="Inactive",OR($H38="Active",$H38="Pending")),"Access Should Be Removed","Status Mismatch"))))))))</f>
        <v/>
      </c>
      <c r="R38" s="25">
        <f>IF($A38="","",IF(OR($Q38="Matched",$Q38="Incomplete",$Q38="Duplicate",$M38="Resolved",$M38="No Action Needed",$K38=""),"",MAX(0,Lists!$B$2-$K38)))</f>
        <v/>
      </c>
      <c r="S38" s="24">
        <f>IF($A38="","",IF(OR($Q38="Matched",$Q38="Incomplete",$Q38="Duplicate",$M38="Resolved",$M38="No Action Needed"),"",IF(OR($Q38="Missing in LMS",$Q38="Access Should Be Removed",$Q38="Unexpected LMS Record",AND(ISNUMBER($R38),$R38&gt;=Lists!$B$3)),"High","Medium")))</f>
        <v/>
      </c>
      <c r="T38" s="24">
        <f>IF($A38="","",IF(OR($B38="",$D38="",$E38="",$F38=""),"",IF(COUNTIFS($B$7:$B$106,$B38,$D$7:$D$106,$D38,$E$7:$E$106,$E38,$F$7:$F$106,$F38)&gt;1,"Duplicate","Unique")))</f>
        <v/>
      </c>
    </row>
    <row r="39">
      <c r="A39" s="22" t="n"/>
      <c r="B39" s="22" t="n"/>
      <c r="C39" s="22" t="n"/>
      <c r="D39" s="22" t="n"/>
      <c r="E39" s="22" t="n"/>
      <c r="F39" s="22" t="n"/>
      <c r="G39" s="22" t="n"/>
      <c r="H39" s="22" t="n"/>
      <c r="I39" s="23" t="n"/>
      <c r="J39" s="23" t="n"/>
      <c r="K39" s="23" t="n"/>
      <c r="L39" s="22" t="n"/>
      <c r="M39" s="22" t="n"/>
      <c r="N39" s="23" t="n"/>
      <c r="O39" s="22" t="n"/>
      <c r="P39" s="24">
        <f>IF($A39="","",IF($G39="","",IF($G39="Enrolled","Active",IF(OR($G39="Waitlisted",$G39="Pending"),"Pending",IF(OR($G39="Dropped",$G39="Withdrawn",$G39="Completed"),"Inactive",IF($G39="Not Found","Not Applicable",""))))))</f>
        <v/>
      </c>
      <c r="Q39" s="24">
        <f>IF($A39="","",IF(OR($B39="",$D39="",$E39="",$F39="",$G39="",$H39=""),"Incomplete",IF($T39="Duplicate","Duplicate",IF(AND($G39="Not Found",$H39="Not Found"),"Incomplete",IF(AND($G39="Not Found",OR($H39="Active",$H39="Pending")),"Unexpected LMS Record",IF($H39=$P39,"Matched",IF(AND($P39="Active",$H39="Not Found"),"Missing in LMS",IF(AND($P39="Inactive",OR($H39="Active",$H39="Pending")),"Access Should Be Removed","Status Mismatch"))))))))</f>
        <v/>
      </c>
      <c r="R39" s="25">
        <f>IF($A39="","",IF(OR($Q39="Matched",$Q39="Incomplete",$Q39="Duplicate",$M39="Resolved",$M39="No Action Needed",$K39=""),"",MAX(0,Lists!$B$2-$K39)))</f>
        <v/>
      </c>
      <c r="S39" s="24">
        <f>IF($A39="","",IF(OR($Q39="Matched",$Q39="Incomplete",$Q39="Duplicate",$M39="Resolved",$M39="No Action Needed"),"",IF(OR($Q39="Missing in LMS",$Q39="Access Should Be Removed",$Q39="Unexpected LMS Record",AND(ISNUMBER($R39),$R39&gt;=Lists!$B$3)),"High","Medium")))</f>
        <v/>
      </c>
      <c r="T39" s="24">
        <f>IF($A39="","",IF(OR($B39="",$D39="",$E39="",$F39=""),"",IF(COUNTIFS($B$7:$B$106,$B39,$D$7:$D$106,$D39,$E$7:$E$106,$E39,$F$7:$F$106,$F39)&gt;1,"Duplicate","Unique")))</f>
        <v/>
      </c>
    </row>
    <row r="40">
      <c r="A40" s="22" t="n"/>
      <c r="B40" s="22" t="n"/>
      <c r="C40" s="22" t="n"/>
      <c r="D40" s="22" t="n"/>
      <c r="E40" s="22" t="n"/>
      <c r="F40" s="22" t="n"/>
      <c r="G40" s="22" t="n"/>
      <c r="H40" s="22" t="n"/>
      <c r="I40" s="23" t="n"/>
      <c r="J40" s="23" t="n"/>
      <c r="K40" s="23" t="n"/>
      <c r="L40" s="22" t="n"/>
      <c r="M40" s="22" t="n"/>
      <c r="N40" s="23" t="n"/>
      <c r="O40" s="22" t="n"/>
      <c r="P40" s="24">
        <f>IF($A40="","",IF($G40="","",IF($G40="Enrolled","Active",IF(OR($G40="Waitlisted",$G40="Pending"),"Pending",IF(OR($G40="Dropped",$G40="Withdrawn",$G40="Completed"),"Inactive",IF($G40="Not Found","Not Applicable",""))))))</f>
        <v/>
      </c>
      <c r="Q40" s="24">
        <f>IF($A40="","",IF(OR($B40="",$D40="",$E40="",$F40="",$G40="",$H40=""),"Incomplete",IF($T40="Duplicate","Duplicate",IF(AND($G40="Not Found",$H40="Not Found"),"Incomplete",IF(AND($G40="Not Found",OR($H40="Active",$H40="Pending")),"Unexpected LMS Record",IF($H40=$P40,"Matched",IF(AND($P40="Active",$H40="Not Found"),"Missing in LMS",IF(AND($P40="Inactive",OR($H40="Active",$H40="Pending")),"Access Should Be Removed","Status Mismatch"))))))))</f>
        <v/>
      </c>
      <c r="R40" s="25">
        <f>IF($A40="","",IF(OR($Q40="Matched",$Q40="Incomplete",$Q40="Duplicate",$M40="Resolved",$M40="No Action Needed",$K40=""),"",MAX(0,Lists!$B$2-$K40)))</f>
        <v/>
      </c>
      <c r="S40" s="24">
        <f>IF($A40="","",IF(OR($Q40="Matched",$Q40="Incomplete",$Q40="Duplicate",$M40="Resolved",$M40="No Action Needed"),"",IF(OR($Q40="Missing in LMS",$Q40="Access Should Be Removed",$Q40="Unexpected LMS Record",AND(ISNUMBER($R40),$R40&gt;=Lists!$B$3)),"High","Medium")))</f>
        <v/>
      </c>
      <c r="T40" s="24">
        <f>IF($A40="","",IF(OR($B40="",$D40="",$E40="",$F40=""),"",IF(COUNTIFS($B$7:$B$106,$B40,$D$7:$D$106,$D40,$E$7:$E$106,$E40,$F$7:$F$106,$F40)&gt;1,"Duplicate","Unique")))</f>
        <v/>
      </c>
    </row>
    <row r="41">
      <c r="A41" s="22" t="n"/>
      <c r="B41" s="22" t="n"/>
      <c r="C41" s="22" t="n"/>
      <c r="D41" s="22" t="n"/>
      <c r="E41" s="22" t="n"/>
      <c r="F41" s="22" t="n"/>
      <c r="G41" s="22" t="n"/>
      <c r="H41" s="22" t="n"/>
      <c r="I41" s="23" t="n"/>
      <c r="J41" s="23" t="n"/>
      <c r="K41" s="23" t="n"/>
      <c r="L41" s="22" t="n"/>
      <c r="M41" s="22" t="n"/>
      <c r="N41" s="23" t="n"/>
      <c r="O41" s="22" t="n"/>
      <c r="P41" s="24">
        <f>IF($A41="","",IF($G41="","",IF($G41="Enrolled","Active",IF(OR($G41="Waitlisted",$G41="Pending"),"Pending",IF(OR($G41="Dropped",$G41="Withdrawn",$G41="Completed"),"Inactive",IF($G41="Not Found","Not Applicable",""))))))</f>
        <v/>
      </c>
      <c r="Q41" s="24">
        <f>IF($A41="","",IF(OR($B41="",$D41="",$E41="",$F41="",$G41="",$H41=""),"Incomplete",IF($T41="Duplicate","Duplicate",IF(AND($G41="Not Found",$H41="Not Found"),"Incomplete",IF(AND($G41="Not Found",OR($H41="Active",$H41="Pending")),"Unexpected LMS Record",IF($H41=$P41,"Matched",IF(AND($P41="Active",$H41="Not Found"),"Missing in LMS",IF(AND($P41="Inactive",OR($H41="Active",$H41="Pending")),"Access Should Be Removed","Status Mismatch"))))))))</f>
        <v/>
      </c>
      <c r="R41" s="25">
        <f>IF($A41="","",IF(OR($Q41="Matched",$Q41="Incomplete",$Q41="Duplicate",$M41="Resolved",$M41="No Action Needed",$K41=""),"",MAX(0,Lists!$B$2-$K41)))</f>
        <v/>
      </c>
      <c r="S41" s="24">
        <f>IF($A41="","",IF(OR($Q41="Matched",$Q41="Incomplete",$Q41="Duplicate",$M41="Resolved",$M41="No Action Needed"),"",IF(OR($Q41="Missing in LMS",$Q41="Access Should Be Removed",$Q41="Unexpected LMS Record",AND(ISNUMBER($R41),$R41&gt;=Lists!$B$3)),"High","Medium")))</f>
        <v/>
      </c>
      <c r="T41" s="24">
        <f>IF($A41="","",IF(OR($B41="",$D41="",$E41="",$F41=""),"",IF(COUNTIFS($B$7:$B$106,$B41,$D$7:$D$106,$D41,$E$7:$E$106,$E41,$F$7:$F$106,$F41)&gt;1,"Duplicate","Unique")))</f>
        <v/>
      </c>
    </row>
    <row r="42">
      <c r="A42" s="22" t="n"/>
      <c r="B42" s="22" t="n"/>
      <c r="C42" s="22" t="n"/>
      <c r="D42" s="22" t="n"/>
      <c r="E42" s="22" t="n"/>
      <c r="F42" s="22" t="n"/>
      <c r="G42" s="22" t="n"/>
      <c r="H42" s="22" t="n"/>
      <c r="I42" s="23" t="n"/>
      <c r="J42" s="23" t="n"/>
      <c r="K42" s="23" t="n"/>
      <c r="L42" s="22" t="n"/>
      <c r="M42" s="22" t="n"/>
      <c r="N42" s="23" t="n"/>
      <c r="O42" s="22" t="n"/>
      <c r="P42" s="24">
        <f>IF($A42="","",IF($G42="","",IF($G42="Enrolled","Active",IF(OR($G42="Waitlisted",$G42="Pending"),"Pending",IF(OR($G42="Dropped",$G42="Withdrawn",$G42="Completed"),"Inactive",IF($G42="Not Found","Not Applicable",""))))))</f>
        <v/>
      </c>
      <c r="Q42" s="24">
        <f>IF($A42="","",IF(OR($B42="",$D42="",$E42="",$F42="",$G42="",$H42=""),"Incomplete",IF($T42="Duplicate","Duplicate",IF(AND($G42="Not Found",$H42="Not Found"),"Incomplete",IF(AND($G42="Not Found",OR($H42="Active",$H42="Pending")),"Unexpected LMS Record",IF($H42=$P42,"Matched",IF(AND($P42="Active",$H42="Not Found"),"Missing in LMS",IF(AND($P42="Inactive",OR($H42="Active",$H42="Pending")),"Access Should Be Removed","Status Mismatch"))))))))</f>
        <v/>
      </c>
      <c r="R42" s="25">
        <f>IF($A42="","",IF(OR($Q42="Matched",$Q42="Incomplete",$Q42="Duplicate",$M42="Resolved",$M42="No Action Needed",$K42=""),"",MAX(0,Lists!$B$2-$K42)))</f>
        <v/>
      </c>
      <c r="S42" s="24">
        <f>IF($A42="","",IF(OR($Q42="Matched",$Q42="Incomplete",$Q42="Duplicate",$M42="Resolved",$M42="No Action Needed"),"",IF(OR($Q42="Missing in LMS",$Q42="Access Should Be Removed",$Q42="Unexpected LMS Record",AND(ISNUMBER($R42),$R42&gt;=Lists!$B$3)),"High","Medium")))</f>
        <v/>
      </c>
      <c r="T42" s="24">
        <f>IF($A42="","",IF(OR($B42="",$D42="",$E42="",$F42=""),"",IF(COUNTIFS($B$7:$B$106,$B42,$D$7:$D$106,$D42,$E$7:$E$106,$E42,$F$7:$F$106,$F42)&gt;1,"Duplicate","Unique")))</f>
        <v/>
      </c>
    </row>
    <row r="43">
      <c r="A43" s="22" t="n"/>
      <c r="B43" s="22" t="n"/>
      <c r="C43" s="22" t="n"/>
      <c r="D43" s="22" t="n"/>
      <c r="E43" s="22" t="n"/>
      <c r="F43" s="22" t="n"/>
      <c r="G43" s="22" t="n"/>
      <c r="H43" s="22" t="n"/>
      <c r="I43" s="23" t="n"/>
      <c r="J43" s="23" t="n"/>
      <c r="K43" s="23" t="n"/>
      <c r="L43" s="22" t="n"/>
      <c r="M43" s="22" t="n"/>
      <c r="N43" s="23" t="n"/>
      <c r="O43" s="22" t="n"/>
      <c r="P43" s="24">
        <f>IF($A43="","",IF($G43="","",IF($G43="Enrolled","Active",IF(OR($G43="Waitlisted",$G43="Pending"),"Pending",IF(OR($G43="Dropped",$G43="Withdrawn",$G43="Completed"),"Inactive",IF($G43="Not Found","Not Applicable",""))))))</f>
        <v/>
      </c>
      <c r="Q43" s="24">
        <f>IF($A43="","",IF(OR($B43="",$D43="",$E43="",$F43="",$G43="",$H43=""),"Incomplete",IF($T43="Duplicate","Duplicate",IF(AND($G43="Not Found",$H43="Not Found"),"Incomplete",IF(AND($G43="Not Found",OR($H43="Active",$H43="Pending")),"Unexpected LMS Record",IF($H43=$P43,"Matched",IF(AND($P43="Active",$H43="Not Found"),"Missing in LMS",IF(AND($P43="Inactive",OR($H43="Active",$H43="Pending")),"Access Should Be Removed","Status Mismatch"))))))))</f>
        <v/>
      </c>
      <c r="R43" s="25">
        <f>IF($A43="","",IF(OR($Q43="Matched",$Q43="Incomplete",$Q43="Duplicate",$M43="Resolved",$M43="No Action Needed",$K43=""),"",MAX(0,Lists!$B$2-$K43)))</f>
        <v/>
      </c>
      <c r="S43" s="24">
        <f>IF($A43="","",IF(OR($Q43="Matched",$Q43="Incomplete",$Q43="Duplicate",$M43="Resolved",$M43="No Action Needed"),"",IF(OR($Q43="Missing in LMS",$Q43="Access Should Be Removed",$Q43="Unexpected LMS Record",AND(ISNUMBER($R43),$R43&gt;=Lists!$B$3)),"High","Medium")))</f>
        <v/>
      </c>
      <c r="T43" s="24">
        <f>IF($A43="","",IF(OR($B43="",$D43="",$E43="",$F43=""),"",IF(COUNTIFS($B$7:$B$106,$B43,$D$7:$D$106,$D43,$E$7:$E$106,$E43,$F$7:$F$106,$F43)&gt;1,"Duplicate","Unique")))</f>
        <v/>
      </c>
    </row>
    <row r="44">
      <c r="A44" s="22" t="n"/>
      <c r="B44" s="22" t="n"/>
      <c r="C44" s="22" t="n"/>
      <c r="D44" s="22" t="n"/>
      <c r="E44" s="22" t="n"/>
      <c r="F44" s="22" t="n"/>
      <c r="G44" s="22" t="n"/>
      <c r="H44" s="22" t="n"/>
      <c r="I44" s="23" t="n"/>
      <c r="J44" s="23" t="n"/>
      <c r="K44" s="23" t="n"/>
      <c r="L44" s="22" t="n"/>
      <c r="M44" s="22" t="n"/>
      <c r="N44" s="23" t="n"/>
      <c r="O44" s="22" t="n"/>
      <c r="P44" s="24">
        <f>IF($A44="","",IF($G44="","",IF($G44="Enrolled","Active",IF(OR($G44="Waitlisted",$G44="Pending"),"Pending",IF(OR($G44="Dropped",$G44="Withdrawn",$G44="Completed"),"Inactive",IF($G44="Not Found","Not Applicable",""))))))</f>
        <v/>
      </c>
      <c r="Q44" s="24">
        <f>IF($A44="","",IF(OR($B44="",$D44="",$E44="",$F44="",$G44="",$H44=""),"Incomplete",IF($T44="Duplicate","Duplicate",IF(AND($G44="Not Found",$H44="Not Found"),"Incomplete",IF(AND($G44="Not Found",OR($H44="Active",$H44="Pending")),"Unexpected LMS Record",IF($H44=$P44,"Matched",IF(AND($P44="Active",$H44="Not Found"),"Missing in LMS",IF(AND($P44="Inactive",OR($H44="Active",$H44="Pending")),"Access Should Be Removed","Status Mismatch"))))))))</f>
        <v/>
      </c>
      <c r="R44" s="25">
        <f>IF($A44="","",IF(OR($Q44="Matched",$Q44="Incomplete",$Q44="Duplicate",$M44="Resolved",$M44="No Action Needed",$K44=""),"",MAX(0,Lists!$B$2-$K44)))</f>
        <v/>
      </c>
      <c r="S44" s="24">
        <f>IF($A44="","",IF(OR($Q44="Matched",$Q44="Incomplete",$Q44="Duplicate",$M44="Resolved",$M44="No Action Needed"),"",IF(OR($Q44="Missing in LMS",$Q44="Access Should Be Removed",$Q44="Unexpected LMS Record",AND(ISNUMBER($R44),$R44&gt;=Lists!$B$3)),"High","Medium")))</f>
        <v/>
      </c>
      <c r="T44" s="24">
        <f>IF($A44="","",IF(OR($B44="",$D44="",$E44="",$F44=""),"",IF(COUNTIFS($B$7:$B$106,$B44,$D$7:$D$106,$D44,$E$7:$E$106,$E44,$F$7:$F$106,$F44)&gt;1,"Duplicate","Unique")))</f>
        <v/>
      </c>
    </row>
    <row r="45">
      <c r="A45" s="22" t="n"/>
      <c r="B45" s="22" t="n"/>
      <c r="C45" s="22" t="n"/>
      <c r="D45" s="22" t="n"/>
      <c r="E45" s="22" t="n"/>
      <c r="F45" s="22" t="n"/>
      <c r="G45" s="22" t="n"/>
      <c r="H45" s="22" t="n"/>
      <c r="I45" s="23" t="n"/>
      <c r="J45" s="23" t="n"/>
      <c r="K45" s="23" t="n"/>
      <c r="L45" s="22" t="n"/>
      <c r="M45" s="22" t="n"/>
      <c r="N45" s="23" t="n"/>
      <c r="O45" s="22" t="n"/>
      <c r="P45" s="24">
        <f>IF($A45="","",IF($G45="","",IF($G45="Enrolled","Active",IF(OR($G45="Waitlisted",$G45="Pending"),"Pending",IF(OR($G45="Dropped",$G45="Withdrawn",$G45="Completed"),"Inactive",IF($G45="Not Found","Not Applicable",""))))))</f>
        <v/>
      </c>
      <c r="Q45" s="24">
        <f>IF($A45="","",IF(OR($B45="",$D45="",$E45="",$F45="",$G45="",$H45=""),"Incomplete",IF($T45="Duplicate","Duplicate",IF(AND($G45="Not Found",$H45="Not Found"),"Incomplete",IF(AND($G45="Not Found",OR($H45="Active",$H45="Pending")),"Unexpected LMS Record",IF($H45=$P45,"Matched",IF(AND($P45="Active",$H45="Not Found"),"Missing in LMS",IF(AND($P45="Inactive",OR($H45="Active",$H45="Pending")),"Access Should Be Removed","Status Mismatch"))))))))</f>
        <v/>
      </c>
      <c r="R45" s="25">
        <f>IF($A45="","",IF(OR($Q45="Matched",$Q45="Incomplete",$Q45="Duplicate",$M45="Resolved",$M45="No Action Needed",$K45=""),"",MAX(0,Lists!$B$2-$K45)))</f>
        <v/>
      </c>
      <c r="S45" s="24">
        <f>IF($A45="","",IF(OR($Q45="Matched",$Q45="Incomplete",$Q45="Duplicate",$M45="Resolved",$M45="No Action Needed"),"",IF(OR($Q45="Missing in LMS",$Q45="Access Should Be Removed",$Q45="Unexpected LMS Record",AND(ISNUMBER($R45),$R45&gt;=Lists!$B$3)),"High","Medium")))</f>
        <v/>
      </c>
      <c r="T45" s="24">
        <f>IF($A45="","",IF(OR($B45="",$D45="",$E45="",$F45=""),"",IF(COUNTIFS($B$7:$B$106,$B45,$D$7:$D$106,$D45,$E$7:$E$106,$E45,$F$7:$F$106,$F45)&gt;1,"Duplicate","Unique")))</f>
        <v/>
      </c>
    </row>
    <row r="46">
      <c r="A46" s="22" t="n"/>
      <c r="B46" s="22" t="n"/>
      <c r="C46" s="22" t="n"/>
      <c r="D46" s="22" t="n"/>
      <c r="E46" s="22" t="n"/>
      <c r="F46" s="22" t="n"/>
      <c r="G46" s="22" t="n"/>
      <c r="H46" s="22" t="n"/>
      <c r="I46" s="23" t="n"/>
      <c r="J46" s="23" t="n"/>
      <c r="K46" s="23" t="n"/>
      <c r="L46" s="22" t="n"/>
      <c r="M46" s="22" t="n"/>
      <c r="N46" s="23" t="n"/>
      <c r="O46" s="22" t="n"/>
      <c r="P46" s="24">
        <f>IF($A46="","",IF($G46="","",IF($G46="Enrolled","Active",IF(OR($G46="Waitlisted",$G46="Pending"),"Pending",IF(OR($G46="Dropped",$G46="Withdrawn",$G46="Completed"),"Inactive",IF($G46="Not Found","Not Applicable",""))))))</f>
        <v/>
      </c>
      <c r="Q46" s="24">
        <f>IF($A46="","",IF(OR($B46="",$D46="",$E46="",$F46="",$G46="",$H46=""),"Incomplete",IF($T46="Duplicate","Duplicate",IF(AND($G46="Not Found",$H46="Not Found"),"Incomplete",IF(AND($G46="Not Found",OR($H46="Active",$H46="Pending")),"Unexpected LMS Record",IF($H46=$P46,"Matched",IF(AND($P46="Active",$H46="Not Found"),"Missing in LMS",IF(AND($P46="Inactive",OR($H46="Active",$H46="Pending")),"Access Should Be Removed","Status Mismatch"))))))))</f>
        <v/>
      </c>
      <c r="R46" s="25">
        <f>IF($A46="","",IF(OR($Q46="Matched",$Q46="Incomplete",$Q46="Duplicate",$M46="Resolved",$M46="No Action Needed",$K46=""),"",MAX(0,Lists!$B$2-$K46)))</f>
        <v/>
      </c>
      <c r="S46" s="24">
        <f>IF($A46="","",IF(OR($Q46="Matched",$Q46="Incomplete",$Q46="Duplicate",$M46="Resolved",$M46="No Action Needed"),"",IF(OR($Q46="Missing in LMS",$Q46="Access Should Be Removed",$Q46="Unexpected LMS Record",AND(ISNUMBER($R46),$R46&gt;=Lists!$B$3)),"High","Medium")))</f>
        <v/>
      </c>
      <c r="T46" s="24">
        <f>IF($A46="","",IF(OR($B46="",$D46="",$E46="",$F46=""),"",IF(COUNTIFS($B$7:$B$106,$B46,$D$7:$D$106,$D46,$E$7:$E$106,$E46,$F$7:$F$106,$F46)&gt;1,"Duplicate","Unique")))</f>
        <v/>
      </c>
    </row>
    <row r="47">
      <c r="A47" s="22" t="n"/>
      <c r="B47" s="22" t="n"/>
      <c r="C47" s="22" t="n"/>
      <c r="D47" s="22" t="n"/>
      <c r="E47" s="22" t="n"/>
      <c r="F47" s="22" t="n"/>
      <c r="G47" s="22" t="n"/>
      <c r="H47" s="22" t="n"/>
      <c r="I47" s="23" t="n"/>
      <c r="J47" s="23" t="n"/>
      <c r="K47" s="23" t="n"/>
      <c r="L47" s="22" t="n"/>
      <c r="M47" s="22" t="n"/>
      <c r="N47" s="23" t="n"/>
      <c r="O47" s="22" t="n"/>
      <c r="P47" s="24">
        <f>IF($A47="","",IF($G47="","",IF($G47="Enrolled","Active",IF(OR($G47="Waitlisted",$G47="Pending"),"Pending",IF(OR($G47="Dropped",$G47="Withdrawn",$G47="Completed"),"Inactive",IF($G47="Not Found","Not Applicable",""))))))</f>
        <v/>
      </c>
      <c r="Q47" s="24">
        <f>IF($A47="","",IF(OR($B47="",$D47="",$E47="",$F47="",$G47="",$H47=""),"Incomplete",IF($T47="Duplicate","Duplicate",IF(AND($G47="Not Found",$H47="Not Found"),"Incomplete",IF(AND($G47="Not Found",OR($H47="Active",$H47="Pending")),"Unexpected LMS Record",IF($H47=$P47,"Matched",IF(AND($P47="Active",$H47="Not Found"),"Missing in LMS",IF(AND($P47="Inactive",OR($H47="Active",$H47="Pending")),"Access Should Be Removed","Status Mismatch"))))))))</f>
        <v/>
      </c>
      <c r="R47" s="25">
        <f>IF($A47="","",IF(OR($Q47="Matched",$Q47="Incomplete",$Q47="Duplicate",$M47="Resolved",$M47="No Action Needed",$K47=""),"",MAX(0,Lists!$B$2-$K47)))</f>
        <v/>
      </c>
      <c r="S47" s="24">
        <f>IF($A47="","",IF(OR($Q47="Matched",$Q47="Incomplete",$Q47="Duplicate",$M47="Resolved",$M47="No Action Needed"),"",IF(OR($Q47="Missing in LMS",$Q47="Access Should Be Removed",$Q47="Unexpected LMS Record",AND(ISNUMBER($R47),$R47&gt;=Lists!$B$3)),"High","Medium")))</f>
        <v/>
      </c>
      <c r="T47" s="24">
        <f>IF($A47="","",IF(OR($B47="",$D47="",$E47="",$F47=""),"",IF(COUNTIFS($B$7:$B$106,$B47,$D$7:$D$106,$D47,$E$7:$E$106,$E47,$F$7:$F$106,$F47)&gt;1,"Duplicate","Unique")))</f>
        <v/>
      </c>
    </row>
    <row r="48">
      <c r="A48" s="22" t="n"/>
      <c r="B48" s="22" t="n"/>
      <c r="C48" s="22" t="n"/>
      <c r="D48" s="22" t="n"/>
      <c r="E48" s="22" t="n"/>
      <c r="F48" s="22" t="n"/>
      <c r="G48" s="22" t="n"/>
      <c r="H48" s="22" t="n"/>
      <c r="I48" s="23" t="n"/>
      <c r="J48" s="23" t="n"/>
      <c r="K48" s="23" t="n"/>
      <c r="L48" s="22" t="n"/>
      <c r="M48" s="22" t="n"/>
      <c r="N48" s="23" t="n"/>
      <c r="O48" s="22" t="n"/>
      <c r="P48" s="24">
        <f>IF($A48="","",IF($G48="","",IF($G48="Enrolled","Active",IF(OR($G48="Waitlisted",$G48="Pending"),"Pending",IF(OR($G48="Dropped",$G48="Withdrawn",$G48="Completed"),"Inactive",IF($G48="Not Found","Not Applicable",""))))))</f>
        <v/>
      </c>
      <c r="Q48" s="24">
        <f>IF($A48="","",IF(OR($B48="",$D48="",$E48="",$F48="",$G48="",$H48=""),"Incomplete",IF($T48="Duplicate","Duplicate",IF(AND($G48="Not Found",$H48="Not Found"),"Incomplete",IF(AND($G48="Not Found",OR($H48="Active",$H48="Pending")),"Unexpected LMS Record",IF($H48=$P48,"Matched",IF(AND($P48="Active",$H48="Not Found"),"Missing in LMS",IF(AND($P48="Inactive",OR($H48="Active",$H48="Pending")),"Access Should Be Removed","Status Mismatch"))))))))</f>
        <v/>
      </c>
      <c r="R48" s="25">
        <f>IF($A48="","",IF(OR($Q48="Matched",$Q48="Incomplete",$Q48="Duplicate",$M48="Resolved",$M48="No Action Needed",$K48=""),"",MAX(0,Lists!$B$2-$K48)))</f>
        <v/>
      </c>
      <c r="S48" s="24">
        <f>IF($A48="","",IF(OR($Q48="Matched",$Q48="Incomplete",$Q48="Duplicate",$M48="Resolved",$M48="No Action Needed"),"",IF(OR($Q48="Missing in LMS",$Q48="Access Should Be Removed",$Q48="Unexpected LMS Record",AND(ISNUMBER($R48),$R48&gt;=Lists!$B$3)),"High","Medium")))</f>
        <v/>
      </c>
      <c r="T48" s="24">
        <f>IF($A48="","",IF(OR($B48="",$D48="",$E48="",$F48=""),"",IF(COUNTIFS($B$7:$B$106,$B48,$D$7:$D$106,$D48,$E$7:$E$106,$E48,$F$7:$F$106,$F48)&gt;1,"Duplicate","Unique")))</f>
        <v/>
      </c>
    </row>
    <row r="49">
      <c r="A49" s="22" t="n"/>
      <c r="B49" s="22" t="n"/>
      <c r="C49" s="22" t="n"/>
      <c r="D49" s="22" t="n"/>
      <c r="E49" s="22" t="n"/>
      <c r="F49" s="22" t="n"/>
      <c r="G49" s="22" t="n"/>
      <c r="H49" s="22" t="n"/>
      <c r="I49" s="23" t="n"/>
      <c r="J49" s="23" t="n"/>
      <c r="K49" s="23" t="n"/>
      <c r="L49" s="22" t="n"/>
      <c r="M49" s="22" t="n"/>
      <c r="N49" s="23" t="n"/>
      <c r="O49" s="22" t="n"/>
      <c r="P49" s="24">
        <f>IF($A49="","",IF($G49="","",IF($G49="Enrolled","Active",IF(OR($G49="Waitlisted",$G49="Pending"),"Pending",IF(OR($G49="Dropped",$G49="Withdrawn",$G49="Completed"),"Inactive",IF($G49="Not Found","Not Applicable",""))))))</f>
        <v/>
      </c>
      <c r="Q49" s="24">
        <f>IF($A49="","",IF(OR($B49="",$D49="",$E49="",$F49="",$G49="",$H49=""),"Incomplete",IF($T49="Duplicate","Duplicate",IF(AND($G49="Not Found",$H49="Not Found"),"Incomplete",IF(AND($G49="Not Found",OR($H49="Active",$H49="Pending")),"Unexpected LMS Record",IF($H49=$P49,"Matched",IF(AND($P49="Active",$H49="Not Found"),"Missing in LMS",IF(AND($P49="Inactive",OR($H49="Active",$H49="Pending")),"Access Should Be Removed","Status Mismatch"))))))))</f>
        <v/>
      </c>
      <c r="R49" s="25">
        <f>IF($A49="","",IF(OR($Q49="Matched",$Q49="Incomplete",$Q49="Duplicate",$M49="Resolved",$M49="No Action Needed",$K49=""),"",MAX(0,Lists!$B$2-$K49)))</f>
        <v/>
      </c>
      <c r="S49" s="24">
        <f>IF($A49="","",IF(OR($Q49="Matched",$Q49="Incomplete",$Q49="Duplicate",$M49="Resolved",$M49="No Action Needed"),"",IF(OR($Q49="Missing in LMS",$Q49="Access Should Be Removed",$Q49="Unexpected LMS Record",AND(ISNUMBER($R49),$R49&gt;=Lists!$B$3)),"High","Medium")))</f>
        <v/>
      </c>
      <c r="T49" s="24">
        <f>IF($A49="","",IF(OR($B49="",$D49="",$E49="",$F49=""),"",IF(COUNTIFS($B$7:$B$106,$B49,$D$7:$D$106,$D49,$E$7:$E$106,$E49,$F$7:$F$106,$F49)&gt;1,"Duplicate","Unique")))</f>
        <v/>
      </c>
    </row>
    <row r="50">
      <c r="A50" s="22" t="n"/>
      <c r="B50" s="22" t="n"/>
      <c r="C50" s="22" t="n"/>
      <c r="D50" s="22" t="n"/>
      <c r="E50" s="22" t="n"/>
      <c r="F50" s="22" t="n"/>
      <c r="G50" s="22" t="n"/>
      <c r="H50" s="22" t="n"/>
      <c r="I50" s="23" t="n"/>
      <c r="J50" s="23" t="n"/>
      <c r="K50" s="23" t="n"/>
      <c r="L50" s="22" t="n"/>
      <c r="M50" s="22" t="n"/>
      <c r="N50" s="23" t="n"/>
      <c r="O50" s="22" t="n"/>
      <c r="P50" s="24">
        <f>IF($A50="","",IF($G50="","",IF($G50="Enrolled","Active",IF(OR($G50="Waitlisted",$G50="Pending"),"Pending",IF(OR($G50="Dropped",$G50="Withdrawn",$G50="Completed"),"Inactive",IF($G50="Not Found","Not Applicable",""))))))</f>
        <v/>
      </c>
      <c r="Q50" s="24">
        <f>IF($A50="","",IF(OR($B50="",$D50="",$E50="",$F50="",$G50="",$H50=""),"Incomplete",IF($T50="Duplicate","Duplicate",IF(AND($G50="Not Found",$H50="Not Found"),"Incomplete",IF(AND($G50="Not Found",OR($H50="Active",$H50="Pending")),"Unexpected LMS Record",IF($H50=$P50,"Matched",IF(AND($P50="Active",$H50="Not Found"),"Missing in LMS",IF(AND($P50="Inactive",OR($H50="Active",$H50="Pending")),"Access Should Be Removed","Status Mismatch"))))))))</f>
        <v/>
      </c>
      <c r="R50" s="25">
        <f>IF($A50="","",IF(OR($Q50="Matched",$Q50="Incomplete",$Q50="Duplicate",$M50="Resolved",$M50="No Action Needed",$K50=""),"",MAX(0,Lists!$B$2-$K50)))</f>
        <v/>
      </c>
      <c r="S50" s="24">
        <f>IF($A50="","",IF(OR($Q50="Matched",$Q50="Incomplete",$Q50="Duplicate",$M50="Resolved",$M50="No Action Needed"),"",IF(OR($Q50="Missing in LMS",$Q50="Access Should Be Removed",$Q50="Unexpected LMS Record",AND(ISNUMBER($R50),$R50&gt;=Lists!$B$3)),"High","Medium")))</f>
        <v/>
      </c>
      <c r="T50" s="24">
        <f>IF($A50="","",IF(OR($B50="",$D50="",$E50="",$F50=""),"",IF(COUNTIFS($B$7:$B$106,$B50,$D$7:$D$106,$D50,$E$7:$E$106,$E50,$F$7:$F$106,$F50)&gt;1,"Duplicate","Unique")))</f>
        <v/>
      </c>
    </row>
    <row r="51">
      <c r="A51" s="22" t="n"/>
      <c r="B51" s="22" t="n"/>
      <c r="C51" s="22" t="n"/>
      <c r="D51" s="22" t="n"/>
      <c r="E51" s="22" t="n"/>
      <c r="F51" s="22" t="n"/>
      <c r="G51" s="22" t="n"/>
      <c r="H51" s="22" t="n"/>
      <c r="I51" s="23" t="n"/>
      <c r="J51" s="23" t="n"/>
      <c r="K51" s="23" t="n"/>
      <c r="L51" s="22" t="n"/>
      <c r="M51" s="22" t="n"/>
      <c r="N51" s="23" t="n"/>
      <c r="O51" s="22" t="n"/>
      <c r="P51" s="24">
        <f>IF($A51="","",IF($G51="","",IF($G51="Enrolled","Active",IF(OR($G51="Waitlisted",$G51="Pending"),"Pending",IF(OR($G51="Dropped",$G51="Withdrawn",$G51="Completed"),"Inactive",IF($G51="Not Found","Not Applicable",""))))))</f>
        <v/>
      </c>
      <c r="Q51" s="24">
        <f>IF($A51="","",IF(OR($B51="",$D51="",$E51="",$F51="",$G51="",$H51=""),"Incomplete",IF($T51="Duplicate","Duplicate",IF(AND($G51="Not Found",$H51="Not Found"),"Incomplete",IF(AND($G51="Not Found",OR($H51="Active",$H51="Pending")),"Unexpected LMS Record",IF($H51=$P51,"Matched",IF(AND($P51="Active",$H51="Not Found"),"Missing in LMS",IF(AND($P51="Inactive",OR($H51="Active",$H51="Pending")),"Access Should Be Removed","Status Mismatch"))))))))</f>
        <v/>
      </c>
      <c r="R51" s="25">
        <f>IF($A51="","",IF(OR($Q51="Matched",$Q51="Incomplete",$Q51="Duplicate",$M51="Resolved",$M51="No Action Needed",$K51=""),"",MAX(0,Lists!$B$2-$K51)))</f>
        <v/>
      </c>
      <c r="S51" s="24">
        <f>IF($A51="","",IF(OR($Q51="Matched",$Q51="Incomplete",$Q51="Duplicate",$M51="Resolved",$M51="No Action Needed"),"",IF(OR($Q51="Missing in LMS",$Q51="Access Should Be Removed",$Q51="Unexpected LMS Record",AND(ISNUMBER($R51),$R51&gt;=Lists!$B$3)),"High","Medium")))</f>
        <v/>
      </c>
      <c r="T51" s="24">
        <f>IF($A51="","",IF(OR($B51="",$D51="",$E51="",$F51=""),"",IF(COUNTIFS($B$7:$B$106,$B51,$D$7:$D$106,$D51,$E$7:$E$106,$E51,$F$7:$F$106,$F51)&gt;1,"Duplicate","Unique")))</f>
        <v/>
      </c>
    </row>
    <row r="52">
      <c r="A52" s="22" t="n"/>
      <c r="B52" s="22" t="n"/>
      <c r="C52" s="22" t="n"/>
      <c r="D52" s="22" t="n"/>
      <c r="E52" s="22" t="n"/>
      <c r="F52" s="22" t="n"/>
      <c r="G52" s="22" t="n"/>
      <c r="H52" s="22" t="n"/>
      <c r="I52" s="23" t="n"/>
      <c r="J52" s="23" t="n"/>
      <c r="K52" s="23" t="n"/>
      <c r="L52" s="22" t="n"/>
      <c r="M52" s="22" t="n"/>
      <c r="N52" s="23" t="n"/>
      <c r="O52" s="22" t="n"/>
      <c r="P52" s="24">
        <f>IF($A52="","",IF($G52="","",IF($G52="Enrolled","Active",IF(OR($G52="Waitlisted",$G52="Pending"),"Pending",IF(OR($G52="Dropped",$G52="Withdrawn",$G52="Completed"),"Inactive",IF($G52="Not Found","Not Applicable",""))))))</f>
        <v/>
      </c>
      <c r="Q52" s="24">
        <f>IF($A52="","",IF(OR($B52="",$D52="",$E52="",$F52="",$G52="",$H52=""),"Incomplete",IF($T52="Duplicate","Duplicate",IF(AND($G52="Not Found",$H52="Not Found"),"Incomplete",IF(AND($G52="Not Found",OR($H52="Active",$H52="Pending")),"Unexpected LMS Record",IF($H52=$P52,"Matched",IF(AND($P52="Active",$H52="Not Found"),"Missing in LMS",IF(AND($P52="Inactive",OR($H52="Active",$H52="Pending")),"Access Should Be Removed","Status Mismatch"))))))))</f>
        <v/>
      </c>
      <c r="R52" s="25">
        <f>IF($A52="","",IF(OR($Q52="Matched",$Q52="Incomplete",$Q52="Duplicate",$M52="Resolved",$M52="No Action Needed",$K52=""),"",MAX(0,Lists!$B$2-$K52)))</f>
        <v/>
      </c>
      <c r="S52" s="24">
        <f>IF($A52="","",IF(OR($Q52="Matched",$Q52="Incomplete",$Q52="Duplicate",$M52="Resolved",$M52="No Action Needed"),"",IF(OR($Q52="Missing in LMS",$Q52="Access Should Be Removed",$Q52="Unexpected LMS Record",AND(ISNUMBER($R52),$R52&gt;=Lists!$B$3)),"High","Medium")))</f>
        <v/>
      </c>
      <c r="T52" s="24">
        <f>IF($A52="","",IF(OR($B52="",$D52="",$E52="",$F52=""),"",IF(COUNTIFS($B$7:$B$106,$B52,$D$7:$D$106,$D52,$E$7:$E$106,$E52,$F$7:$F$106,$F52)&gt;1,"Duplicate","Unique")))</f>
        <v/>
      </c>
    </row>
    <row r="53">
      <c r="A53" s="22" t="n"/>
      <c r="B53" s="22" t="n"/>
      <c r="C53" s="22" t="n"/>
      <c r="D53" s="22" t="n"/>
      <c r="E53" s="22" t="n"/>
      <c r="F53" s="22" t="n"/>
      <c r="G53" s="22" t="n"/>
      <c r="H53" s="22" t="n"/>
      <c r="I53" s="23" t="n"/>
      <c r="J53" s="23" t="n"/>
      <c r="K53" s="23" t="n"/>
      <c r="L53" s="22" t="n"/>
      <c r="M53" s="22" t="n"/>
      <c r="N53" s="23" t="n"/>
      <c r="O53" s="22" t="n"/>
      <c r="P53" s="24">
        <f>IF($A53="","",IF($G53="","",IF($G53="Enrolled","Active",IF(OR($G53="Waitlisted",$G53="Pending"),"Pending",IF(OR($G53="Dropped",$G53="Withdrawn",$G53="Completed"),"Inactive",IF($G53="Not Found","Not Applicable",""))))))</f>
        <v/>
      </c>
      <c r="Q53" s="24">
        <f>IF($A53="","",IF(OR($B53="",$D53="",$E53="",$F53="",$G53="",$H53=""),"Incomplete",IF($T53="Duplicate","Duplicate",IF(AND($G53="Not Found",$H53="Not Found"),"Incomplete",IF(AND($G53="Not Found",OR($H53="Active",$H53="Pending")),"Unexpected LMS Record",IF($H53=$P53,"Matched",IF(AND($P53="Active",$H53="Not Found"),"Missing in LMS",IF(AND($P53="Inactive",OR($H53="Active",$H53="Pending")),"Access Should Be Removed","Status Mismatch"))))))))</f>
        <v/>
      </c>
      <c r="R53" s="25">
        <f>IF($A53="","",IF(OR($Q53="Matched",$Q53="Incomplete",$Q53="Duplicate",$M53="Resolved",$M53="No Action Needed",$K53=""),"",MAX(0,Lists!$B$2-$K53)))</f>
        <v/>
      </c>
      <c r="S53" s="24">
        <f>IF($A53="","",IF(OR($Q53="Matched",$Q53="Incomplete",$Q53="Duplicate",$M53="Resolved",$M53="No Action Needed"),"",IF(OR($Q53="Missing in LMS",$Q53="Access Should Be Removed",$Q53="Unexpected LMS Record",AND(ISNUMBER($R53),$R53&gt;=Lists!$B$3)),"High","Medium")))</f>
        <v/>
      </c>
      <c r="T53" s="24">
        <f>IF($A53="","",IF(OR($B53="",$D53="",$E53="",$F53=""),"",IF(COUNTIFS($B$7:$B$106,$B53,$D$7:$D$106,$D53,$E$7:$E$106,$E53,$F$7:$F$106,$F53)&gt;1,"Duplicate","Unique")))</f>
        <v/>
      </c>
    </row>
    <row r="54">
      <c r="A54" s="22" t="n"/>
      <c r="B54" s="22" t="n"/>
      <c r="C54" s="22" t="n"/>
      <c r="D54" s="22" t="n"/>
      <c r="E54" s="22" t="n"/>
      <c r="F54" s="22" t="n"/>
      <c r="G54" s="22" t="n"/>
      <c r="H54" s="22" t="n"/>
      <c r="I54" s="23" t="n"/>
      <c r="J54" s="23" t="n"/>
      <c r="K54" s="23" t="n"/>
      <c r="L54" s="22" t="n"/>
      <c r="M54" s="22" t="n"/>
      <c r="N54" s="23" t="n"/>
      <c r="O54" s="22" t="n"/>
      <c r="P54" s="24">
        <f>IF($A54="","",IF($G54="","",IF($G54="Enrolled","Active",IF(OR($G54="Waitlisted",$G54="Pending"),"Pending",IF(OR($G54="Dropped",$G54="Withdrawn",$G54="Completed"),"Inactive",IF($G54="Not Found","Not Applicable",""))))))</f>
        <v/>
      </c>
      <c r="Q54" s="24">
        <f>IF($A54="","",IF(OR($B54="",$D54="",$E54="",$F54="",$G54="",$H54=""),"Incomplete",IF($T54="Duplicate","Duplicate",IF(AND($G54="Not Found",$H54="Not Found"),"Incomplete",IF(AND($G54="Not Found",OR($H54="Active",$H54="Pending")),"Unexpected LMS Record",IF($H54=$P54,"Matched",IF(AND($P54="Active",$H54="Not Found"),"Missing in LMS",IF(AND($P54="Inactive",OR($H54="Active",$H54="Pending")),"Access Should Be Removed","Status Mismatch"))))))))</f>
        <v/>
      </c>
      <c r="R54" s="25">
        <f>IF($A54="","",IF(OR($Q54="Matched",$Q54="Incomplete",$Q54="Duplicate",$M54="Resolved",$M54="No Action Needed",$K54=""),"",MAX(0,Lists!$B$2-$K54)))</f>
        <v/>
      </c>
      <c r="S54" s="24">
        <f>IF($A54="","",IF(OR($Q54="Matched",$Q54="Incomplete",$Q54="Duplicate",$M54="Resolved",$M54="No Action Needed"),"",IF(OR($Q54="Missing in LMS",$Q54="Access Should Be Removed",$Q54="Unexpected LMS Record",AND(ISNUMBER($R54),$R54&gt;=Lists!$B$3)),"High","Medium")))</f>
        <v/>
      </c>
      <c r="T54" s="24">
        <f>IF($A54="","",IF(OR($B54="",$D54="",$E54="",$F54=""),"",IF(COUNTIFS($B$7:$B$106,$B54,$D$7:$D$106,$D54,$E$7:$E$106,$E54,$F$7:$F$106,$F54)&gt;1,"Duplicate","Unique")))</f>
        <v/>
      </c>
    </row>
    <row r="55">
      <c r="A55" s="22" t="n"/>
      <c r="B55" s="22" t="n"/>
      <c r="C55" s="22" t="n"/>
      <c r="D55" s="22" t="n"/>
      <c r="E55" s="22" t="n"/>
      <c r="F55" s="22" t="n"/>
      <c r="G55" s="22" t="n"/>
      <c r="H55" s="22" t="n"/>
      <c r="I55" s="23" t="n"/>
      <c r="J55" s="23" t="n"/>
      <c r="K55" s="23" t="n"/>
      <c r="L55" s="22" t="n"/>
      <c r="M55" s="22" t="n"/>
      <c r="N55" s="23" t="n"/>
      <c r="O55" s="22" t="n"/>
      <c r="P55" s="24">
        <f>IF($A55="","",IF($G55="","",IF($G55="Enrolled","Active",IF(OR($G55="Waitlisted",$G55="Pending"),"Pending",IF(OR($G55="Dropped",$G55="Withdrawn",$G55="Completed"),"Inactive",IF($G55="Not Found","Not Applicable",""))))))</f>
        <v/>
      </c>
      <c r="Q55" s="24">
        <f>IF($A55="","",IF(OR($B55="",$D55="",$E55="",$F55="",$G55="",$H55=""),"Incomplete",IF($T55="Duplicate","Duplicate",IF(AND($G55="Not Found",$H55="Not Found"),"Incomplete",IF(AND($G55="Not Found",OR($H55="Active",$H55="Pending")),"Unexpected LMS Record",IF($H55=$P55,"Matched",IF(AND($P55="Active",$H55="Not Found"),"Missing in LMS",IF(AND($P55="Inactive",OR($H55="Active",$H55="Pending")),"Access Should Be Removed","Status Mismatch"))))))))</f>
        <v/>
      </c>
      <c r="R55" s="25">
        <f>IF($A55="","",IF(OR($Q55="Matched",$Q55="Incomplete",$Q55="Duplicate",$M55="Resolved",$M55="No Action Needed",$K55=""),"",MAX(0,Lists!$B$2-$K55)))</f>
        <v/>
      </c>
      <c r="S55" s="24">
        <f>IF($A55="","",IF(OR($Q55="Matched",$Q55="Incomplete",$Q55="Duplicate",$M55="Resolved",$M55="No Action Needed"),"",IF(OR($Q55="Missing in LMS",$Q55="Access Should Be Removed",$Q55="Unexpected LMS Record",AND(ISNUMBER($R55),$R55&gt;=Lists!$B$3)),"High","Medium")))</f>
        <v/>
      </c>
      <c r="T55" s="24">
        <f>IF($A55="","",IF(OR($B55="",$D55="",$E55="",$F55=""),"",IF(COUNTIFS($B$7:$B$106,$B55,$D$7:$D$106,$D55,$E$7:$E$106,$E55,$F$7:$F$106,$F55)&gt;1,"Duplicate","Unique")))</f>
        <v/>
      </c>
    </row>
    <row r="56">
      <c r="A56" s="22" t="n"/>
      <c r="B56" s="22" t="n"/>
      <c r="C56" s="22" t="n"/>
      <c r="D56" s="22" t="n"/>
      <c r="E56" s="22" t="n"/>
      <c r="F56" s="22" t="n"/>
      <c r="G56" s="22" t="n"/>
      <c r="H56" s="22" t="n"/>
      <c r="I56" s="23" t="n"/>
      <c r="J56" s="23" t="n"/>
      <c r="K56" s="23" t="n"/>
      <c r="L56" s="22" t="n"/>
      <c r="M56" s="22" t="n"/>
      <c r="N56" s="23" t="n"/>
      <c r="O56" s="22" t="n"/>
      <c r="P56" s="24">
        <f>IF($A56="","",IF($G56="","",IF($G56="Enrolled","Active",IF(OR($G56="Waitlisted",$G56="Pending"),"Pending",IF(OR($G56="Dropped",$G56="Withdrawn",$G56="Completed"),"Inactive",IF($G56="Not Found","Not Applicable",""))))))</f>
        <v/>
      </c>
      <c r="Q56" s="24">
        <f>IF($A56="","",IF(OR($B56="",$D56="",$E56="",$F56="",$G56="",$H56=""),"Incomplete",IF($T56="Duplicate","Duplicate",IF(AND($G56="Not Found",$H56="Not Found"),"Incomplete",IF(AND($G56="Not Found",OR($H56="Active",$H56="Pending")),"Unexpected LMS Record",IF($H56=$P56,"Matched",IF(AND($P56="Active",$H56="Not Found"),"Missing in LMS",IF(AND($P56="Inactive",OR($H56="Active",$H56="Pending")),"Access Should Be Removed","Status Mismatch"))))))))</f>
        <v/>
      </c>
      <c r="R56" s="25">
        <f>IF($A56="","",IF(OR($Q56="Matched",$Q56="Incomplete",$Q56="Duplicate",$M56="Resolved",$M56="No Action Needed",$K56=""),"",MAX(0,Lists!$B$2-$K56)))</f>
        <v/>
      </c>
      <c r="S56" s="24">
        <f>IF($A56="","",IF(OR($Q56="Matched",$Q56="Incomplete",$Q56="Duplicate",$M56="Resolved",$M56="No Action Needed"),"",IF(OR($Q56="Missing in LMS",$Q56="Access Should Be Removed",$Q56="Unexpected LMS Record",AND(ISNUMBER($R56),$R56&gt;=Lists!$B$3)),"High","Medium")))</f>
        <v/>
      </c>
      <c r="T56" s="24">
        <f>IF($A56="","",IF(OR($B56="",$D56="",$E56="",$F56=""),"",IF(COUNTIFS($B$7:$B$106,$B56,$D$7:$D$106,$D56,$E$7:$E$106,$E56,$F$7:$F$106,$F56)&gt;1,"Duplicate","Unique")))</f>
        <v/>
      </c>
    </row>
    <row r="57">
      <c r="A57" s="22" t="n"/>
      <c r="B57" s="22" t="n"/>
      <c r="C57" s="22" t="n"/>
      <c r="D57" s="22" t="n"/>
      <c r="E57" s="22" t="n"/>
      <c r="F57" s="22" t="n"/>
      <c r="G57" s="22" t="n"/>
      <c r="H57" s="22" t="n"/>
      <c r="I57" s="23" t="n"/>
      <c r="J57" s="23" t="n"/>
      <c r="K57" s="23" t="n"/>
      <c r="L57" s="22" t="n"/>
      <c r="M57" s="22" t="n"/>
      <c r="N57" s="23" t="n"/>
      <c r="O57" s="22" t="n"/>
      <c r="P57" s="24">
        <f>IF($A57="","",IF($G57="","",IF($G57="Enrolled","Active",IF(OR($G57="Waitlisted",$G57="Pending"),"Pending",IF(OR($G57="Dropped",$G57="Withdrawn",$G57="Completed"),"Inactive",IF($G57="Not Found","Not Applicable",""))))))</f>
        <v/>
      </c>
      <c r="Q57" s="24">
        <f>IF($A57="","",IF(OR($B57="",$D57="",$E57="",$F57="",$G57="",$H57=""),"Incomplete",IF($T57="Duplicate","Duplicate",IF(AND($G57="Not Found",$H57="Not Found"),"Incomplete",IF(AND($G57="Not Found",OR($H57="Active",$H57="Pending")),"Unexpected LMS Record",IF($H57=$P57,"Matched",IF(AND($P57="Active",$H57="Not Found"),"Missing in LMS",IF(AND($P57="Inactive",OR($H57="Active",$H57="Pending")),"Access Should Be Removed","Status Mismatch"))))))))</f>
        <v/>
      </c>
      <c r="R57" s="25">
        <f>IF($A57="","",IF(OR($Q57="Matched",$Q57="Incomplete",$Q57="Duplicate",$M57="Resolved",$M57="No Action Needed",$K57=""),"",MAX(0,Lists!$B$2-$K57)))</f>
        <v/>
      </c>
      <c r="S57" s="24">
        <f>IF($A57="","",IF(OR($Q57="Matched",$Q57="Incomplete",$Q57="Duplicate",$M57="Resolved",$M57="No Action Needed"),"",IF(OR($Q57="Missing in LMS",$Q57="Access Should Be Removed",$Q57="Unexpected LMS Record",AND(ISNUMBER($R57),$R57&gt;=Lists!$B$3)),"High","Medium")))</f>
        <v/>
      </c>
      <c r="T57" s="24">
        <f>IF($A57="","",IF(OR($B57="",$D57="",$E57="",$F57=""),"",IF(COUNTIFS($B$7:$B$106,$B57,$D$7:$D$106,$D57,$E$7:$E$106,$E57,$F$7:$F$106,$F57)&gt;1,"Duplicate","Unique")))</f>
        <v/>
      </c>
    </row>
    <row r="58">
      <c r="A58" s="22" t="n"/>
      <c r="B58" s="22" t="n"/>
      <c r="C58" s="22" t="n"/>
      <c r="D58" s="22" t="n"/>
      <c r="E58" s="22" t="n"/>
      <c r="F58" s="22" t="n"/>
      <c r="G58" s="22" t="n"/>
      <c r="H58" s="22" t="n"/>
      <c r="I58" s="23" t="n"/>
      <c r="J58" s="23" t="n"/>
      <c r="K58" s="23" t="n"/>
      <c r="L58" s="22" t="n"/>
      <c r="M58" s="22" t="n"/>
      <c r="N58" s="23" t="n"/>
      <c r="O58" s="22" t="n"/>
      <c r="P58" s="24">
        <f>IF($A58="","",IF($G58="","",IF($G58="Enrolled","Active",IF(OR($G58="Waitlisted",$G58="Pending"),"Pending",IF(OR($G58="Dropped",$G58="Withdrawn",$G58="Completed"),"Inactive",IF($G58="Not Found","Not Applicable",""))))))</f>
        <v/>
      </c>
      <c r="Q58" s="24">
        <f>IF($A58="","",IF(OR($B58="",$D58="",$E58="",$F58="",$G58="",$H58=""),"Incomplete",IF($T58="Duplicate","Duplicate",IF(AND($G58="Not Found",$H58="Not Found"),"Incomplete",IF(AND($G58="Not Found",OR($H58="Active",$H58="Pending")),"Unexpected LMS Record",IF($H58=$P58,"Matched",IF(AND($P58="Active",$H58="Not Found"),"Missing in LMS",IF(AND($P58="Inactive",OR($H58="Active",$H58="Pending")),"Access Should Be Removed","Status Mismatch"))))))))</f>
        <v/>
      </c>
      <c r="R58" s="25">
        <f>IF($A58="","",IF(OR($Q58="Matched",$Q58="Incomplete",$Q58="Duplicate",$M58="Resolved",$M58="No Action Needed",$K58=""),"",MAX(0,Lists!$B$2-$K58)))</f>
        <v/>
      </c>
      <c r="S58" s="24">
        <f>IF($A58="","",IF(OR($Q58="Matched",$Q58="Incomplete",$Q58="Duplicate",$M58="Resolved",$M58="No Action Needed"),"",IF(OR($Q58="Missing in LMS",$Q58="Access Should Be Removed",$Q58="Unexpected LMS Record",AND(ISNUMBER($R58),$R58&gt;=Lists!$B$3)),"High","Medium")))</f>
        <v/>
      </c>
      <c r="T58" s="24">
        <f>IF($A58="","",IF(OR($B58="",$D58="",$E58="",$F58=""),"",IF(COUNTIFS($B$7:$B$106,$B58,$D$7:$D$106,$D58,$E$7:$E$106,$E58,$F$7:$F$106,$F58)&gt;1,"Duplicate","Unique")))</f>
        <v/>
      </c>
    </row>
    <row r="59">
      <c r="A59" s="22" t="n"/>
      <c r="B59" s="22" t="n"/>
      <c r="C59" s="22" t="n"/>
      <c r="D59" s="22" t="n"/>
      <c r="E59" s="22" t="n"/>
      <c r="F59" s="22" t="n"/>
      <c r="G59" s="22" t="n"/>
      <c r="H59" s="22" t="n"/>
      <c r="I59" s="23" t="n"/>
      <c r="J59" s="23" t="n"/>
      <c r="K59" s="23" t="n"/>
      <c r="L59" s="22" t="n"/>
      <c r="M59" s="22" t="n"/>
      <c r="N59" s="23" t="n"/>
      <c r="O59" s="22" t="n"/>
      <c r="P59" s="24">
        <f>IF($A59="","",IF($G59="","",IF($G59="Enrolled","Active",IF(OR($G59="Waitlisted",$G59="Pending"),"Pending",IF(OR($G59="Dropped",$G59="Withdrawn",$G59="Completed"),"Inactive",IF($G59="Not Found","Not Applicable",""))))))</f>
        <v/>
      </c>
      <c r="Q59" s="24">
        <f>IF($A59="","",IF(OR($B59="",$D59="",$E59="",$F59="",$G59="",$H59=""),"Incomplete",IF($T59="Duplicate","Duplicate",IF(AND($G59="Not Found",$H59="Not Found"),"Incomplete",IF(AND($G59="Not Found",OR($H59="Active",$H59="Pending")),"Unexpected LMS Record",IF($H59=$P59,"Matched",IF(AND($P59="Active",$H59="Not Found"),"Missing in LMS",IF(AND($P59="Inactive",OR($H59="Active",$H59="Pending")),"Access Should Be Removed","Status Mismatch"))))))))</f>
        <v/>
      </c>
      <c r="R59" s="25">
        <f>IF($A59="","",IF(OR($Q59="Matched",$Q59="Incomplete",$Q59="Duplicate",$M59="Resolved",$M59="No Action Needed",$K59=""),"",MAX(0,Lists!$B$2-$K59)))</f>
        <v/>
      </c>
      <c r="S59" s="24">
        <f>IF($A59="","",IF(OR($Q59="Matched",$Q59="Incomplete",$Q59="Duplicate",$M59="Resolved",$M59="No Action Needed"),"",IF(OR($Q59="Missing in LMS",$Q59="Access Should Be Removed",$Q59="Unexpected LMS Record",AND(ISNUMBER($R59),$R59&gt;=Lists!$B$3)),"High","Medium")))</f>
        <v/>
      </c>
      <c r="T59" s="24">
        <f>IF($A59="","",IF(OR($B59="",$D59="",$E59="",$F59=""),"",IF(COUNTIFS($B$7:$B$106,$B59,$D$7:$D$106,$D59,$E$7:$E$106,$E59,$F$7:$F$106,$F59)&gt;1,"Duplicate","Unique")))</f>
        <v/>
      </c>
    </row>
    <row r="60">
      <c r="A60" s="22" t="n"/>
      <c r="B60" s="22" t="n"/>
      <c r="C60" s="22" t="n"/>
      <c r="D60" s="22" t="n"/>
      <c r="E60" s="22" t="n"/>
      <c r="F60" s="22" t="n"/>
      <c r="G60" s="22" t="n"/>
      <c r="H60" s="22" t="n"/>
      <c r="I60" s="23" t="n"/>
      <c r="J60" s="23" t="n"/>
      <c r="K60" s="23" t="n"/>
      <c r="L60" s="22" t="n"/>
      <c r="M60" s="22" t="n"/>
      <c r="N60" s="23" t="n"/>
      <c r="O60" s="22" t="n"/>
      <c r="P60" s="24">
        <f>IF($A60="","",IF($G60="","",IF($G60="Enrolled","Active",IF(OR($G60="Waitlisted",$G60="Pending"),"Pending",IF(OR($G60="Dropped",$G60="Withdrawn",$G60="Completed"),"Inactive",IF($G60="Not Found","Not Applicable",""))))))</f>
        <v/>
      </c>
      <c r="Q60" s="24">
        <f>IF($A60="","",IF(OR($B60="",$D60="",$E60="",$F60="",$G60="",$H60=""),"Incomplete",IF($T60="Duplicate","Duplicate",IF(AND($G60="Not Found",$H60="Not Found"),"Incomplete",IF(AND($G60="Not Found",OR($H60="Active",$H60="Pending")),"Unexpected LMS Record",IF($H60=$P60,"Matched",IF(AND($P60="Active",$H60="Not Found"),"Missing in LMS",IF(AND($P60="Inactive",OR($H60="Active",$H60="Pending")),"Access Should Be Removed","Status Mismatch"))))))))</f>
        <v/>
      </c>
      <c r="R60" s="25">
        <f>IF($A60="","",IF(OR($Q60="Matched",$Q60="Incomplete",$Q60="Duplicate",$M60="Resolved",$M60="No Action Needed",$K60=""),"",MAX(0,Lists!$B$2-$K60)))</f>
        <v/>
      </c>
      <c r="S60" s="24">
        <f>IF($A60="","",IF(OR($Q60="Matched",$Q60="Incomplete",$Q60="Duplicate",$M60="Resolved",$M60="No Action Needed"),"",IF(OR($Q60="Missing in LMS",$Q60="Access Should Be Removed",$Q60="Unexpected LMS Record",AND(ISNUMBER($R60),$R60&gt;=Lists!$B$3)),"High","Medium")))</f>
        <v/>
      </c>
      <c r="T60" s="24">
        <f>IF($A60="","",IF(OR($B60="",$D60="",$E60="",$F60=""),"",IF(COUNTIFS($B$7:$B$106,$B60,$D$7:$D$106,$D60,$E$7:$E$106,$E60,$F$7:$F$106,$F60)&gt;1,"Duplicate","Unique")))</f>
        <v/>
      </c>
    </row>
    <row r="61">
      <c r="A61" s="22" t="n"/>
      <c r="B61" s="22" t="n"/>
      <c r="C61" s="22" t="n"/>
      <c r="D61" s="22" t="n"/>
      <c r="E61" s="22" t="n"/>
      <c r="F61" s="22" t="n"/>
      <c r="G61" s="22" t="n"/>
      <c r="H61" s="22" t="n"/>
      <c r="I61" s="23" t="n"/>
      <c r="J61" s="23" t="n"/>
      <c r="K61" s="23" t="n"/>
      <c r="L61" s="22" t="n"/>
      <c r="M61" s="22" t="n"/>
      <c r="N61" s="23" t="n"/>
      <c r="O61" s="22" t="n"/>
      <c r="P61" s="24">
        <f>IF($A61="","",IF($G61="","",IF($G61="Enrolled","Active",IF(OR($G61="Waitlisted",$G61="Pending"),"Pending",IF(OR($G61="Dropped",$G61="Withdrawn",$G61="Completed"),"Inactive",IF($G61="Not Found","Not Applicable",""))))))</f>
        <v/>
      </c>
      <c r="Q61" s="24">
        <f>IF($A61="","",IF(OR($B61="",$D61="",$E61="",$F61="",$G61="",$H61=""),"Incomplete",IF($T61="Duplicate","Duplicate",IF(AND($G61="Not Found",$H61="Not Found"),"Incomplete",IF(AND($G61="Not Found",OR($H61="Active",$H61="Pending")),"Unexpected LMS Record",IF($H61=$P61,"Matched",IF(AND($P61="Active",$H61="Not Found"),"Missing in LMS",IF(AND($P61="Inactive",OR($H61="Active",$H61="Pending")),"Access Should Be Removed","Status Mismatch"))))))))</f>
        <v/>
      </c>
      <c r="R61" s="25">
        <f>IF($A61="","",IF(OR($Q61="Matched",$Q61="Incomplete",$Q61="Duplicate",$M61="Resolved",$M61="No Action Needed",$K61=""),"",MAX(0,Lists!$B$2-$K61)))</f>
        <v/>
      </c>
      <c r="S61" s="24">
        <f>IF($A61="","",IF(OR($Q61="Matched",$Q61="Incomplete",$Q61="Duplicate",$M61="Resolved",$M61="No Action Needed"),"",IF(OR($Q61="Missing in LMS",$Q61="Access Should Be Removed",$Q61="Unexpected LMS Record",AND(ISNUMBER($R61),$R61&gt;=Lists!$B$3)),"High","Medium")))</f>
        <v/>
      </c>
      <c r="T61" s="24">
        <f>IF($A61="","",IF(OR($B61="",$D61="",$E61="",$F61=""),"",IF(COUNTIFS($B$7:$B$106,$B61,$D$7:$D$106,$D61,$E$7:$E$106,$E61,$F$7:$F$106,$F61)&gt;1,"Duplicate","Unique")))</f>
        <v/>
      </c>
    </row>
    <row r="62">
      <c r="A62" s="22" t="n"/>
      <c r="B62" s="22" t="n"/>
      <c r="C62" s="22" t="n"/>
      <c r="D62" s="22" t="n"/>
      <c r="E62" s="22" t="n"/>
      <c r="F62" s="22" t="n"/>
      <c r="G62" s="22" t="n"/>
      <c r="H62" s="22" t="n"/>
      <c r="I62" s="23" t="n"/>
      <c r="J62" s="23" t="n"/>
      <c r="K62" s="23" t="n"/>
      <c r="L62" s="22" t="n"/>
      <c r="M62" s="22" t="n"/>
      <c r="N62" s="23" t="n"/>
      <c r="O62" s="22" t="n"/>
      <c r="P62" s="24">
        <f>IF($A62="","",IF($G62="","",IF($G62="Enrolled","Active",IF(OR($G62="Waitlisted",$G62="Pending"),"Pending",IF(OR($G62="Dropped",$G62="Withdrawn",$G62="Completed"),"Inactive",IF($G62="Not Found","Not Applicable",""))))))</f>
        <v/>
      </c>
      <c r="Q62" s="24">
        <f>IF($A62="","",IF(OR($B62="",$D62="",$E62="",$F62="",$G62="",$H62=""),"Incomplete",IF($T62="Duplicate","Duplicate",IF(AND($G62="Not Found",$H62="Not Found"),"Incomplete",IF(AND($G62="Not Found",OR($H62="Active",$H62="Pending")),"Unexpected LMS Record",IF($H62=$P62,"Matched",IF(AND($P62="Active",$H62="Not Found"),"Missing in LMS",IF(AND($P62="Inactive",OR($H62="Active",$H62="Pending")),"Access Should Be Removed","Status Mismatch"))))))))</f>
        <v/>
      </c>
      <c r="R62" s="25">
        <f>IF($A62="","",IF(OR($Q62="Matched",$Q62="Incomplete",$Q62="Duplicate",$M62="Resolved",$M62="No Action Needed",$K62=""),"",MAX(0,Lists!$B$2-$K62)))</f>
        <v/>
      </c>
      <c r="S62" s="24">
        <f>IF($A62="","",IF(OR($Q62="Matched",$Q62="Incomplete",$Q62="Duplicate",$M62="Resolved",$M62="No Action Needed"),"",IF(OR($Q62="Missing in LMS",$Q62="Access Should Be Removed",$Q62="Unexpected LMS Record",AND(ISNUMBER($R62),$R62&gt;=Lists!$B$3)),"High","Medium")))</f>
        <v/>
      </c>
      <c r="T62" s="24">
        <f>IF($A62="","",IF(OR($B62="",$D62="",$E62="",$F62=""),"",IF(COUNTIFS($B$7:$B$106,$B62,$D$7:$D$106,$D62,$E$7:$E$106,$E62,$F$7:$F$106,$F62)&gt;1,"Duplicate","Unique")))</f>
        <v/>
      </c>
    </row>
    <row r="63">
      <c r="A63" s="22" t="n"/>
      <c r="B63" s="22" t="n"/>
      <c r="C63" s="22" t="n"/>
      <c r="D63" s="22" t="n"/>
      <c r="E63" s="22" t="n"/>
      <c r="F63" s="22" t="n"/>
      <c r="G63" s="22" t="n"/>
      <c r="H63" s="22" t="n"/>
      <c r="I63" s="23" t="n"/>
      <c r="J63" s="23" t="n"/>
      <c r="K63" s="23" t="n"/>
      <c r="L63" s="22" t="n"/>
      <c r="M63" s="22" t="n"/>
      <c r="N63" s="23" t="n"/>
      <c r="O63" s="22" t="n"/>
      <c r="P63" s="24">
        <f>IF($A63="","",IF($G63="","",IF($G63="Enrolled","Active",IF(OR($G63="Waitlisted",$G63="Pending"),"Pending",IF(OR($G63="Dropped",$G63="Withdrawn",$G63="Completed"),"Inactive",IF($G63="Not Found","Not Applicable",""))))))</f>
        <v/>
      </c>
      <c r="Q63" s="24">
        <f>IF($A63="","",IF(OR($B63="",$D63="",$E63="",$F63="",$G63="",$H63=""),"Incomplete",IF($T63="Duplicate","Duplicate",IF(AND($G63="Not Found",$H63="Not Found"),"Incomplete",IF(AND($G63="Not Found",OR($H63="Active",$H63="Pending")),"Unexpected LMS Record",IF($H63=$P63,"Matched",IF(AND($P63="Active",$H63="Not Found"),"Missing in LMS",IF(AND($P63="Inactive",OR($H63="Active",$H63="Pending")),"Access Should Be Removed","Status Mismatch"))))))))</f>
        <v/>
      </c>
      <c r="R63" s="25">
        <f>IF($A63="","",IF(OR($Q63="Matched",$Q63="Incomplete",$Q63="Duplicate",$M63="Resolved",$M63="No Action Needed",$K63=""),"",MAX(0,Lists!$B$2-$K63)))</f>
        <v/>
      </c>
      <c r="S63" s="24">
        <f>IF($A63="","",IF(OR($Q63="Matched",$Q63="Incomplete",$Q63="Duplicate",$M63="Resolved",$M63="No Action Needed"),"",IF(OR($Q63="Missing in LMS",$Q63="Access Should Be Removed",$Q63="Unexpected LMS Record",AND(ISNUMBER($R63),$R63&gt;=Lists!$B$3)),"High","Medium")))</f>
        <v/>
      </c>
      <c r="T63" s="24">
        <f>IF($A63="","",IF(OR($B63="",$D63="",$E63="",$F63=""),"",IF(COUNTIFS($B$7:$B$106,$B63,$D$7:$D$106,$D63,$E$7:$E$106,$E63,$F$7:$F$106,$F63)&gt;1,"Duplicate","Unique")))</f>
        <v/>
      </c>
    </row>
    <row r="64">
      <c r="A64" s="22" t="n"/>
      <c r="B64" s="22" t="n"/>
      <c r="C64" s="22" t="n"/>
      <c r="D64" s="22" t="n"/>
      <c r="E64" s="22" t="n"/>
      <c r="F64" s="22" t="n"/>
      <c r="G64" s="22" t="n"/>
      <c r="H64" s="22" t="n"/>
      <c r="I64" s="23" t="n"/>
      <c r="J64" s="23" t="n"/>
      <c r="K64" s="23" t="n"/>
      <c r="L64" s="22" t="n"/>
      <c r="M64" s="22" t="n"/>
      <c r="N64" s="23" t="n"/>
      <c r="O64" s="22" t="n"/>
      <c r="P64" s="24">
        <f>IF($A64="","",IF($G64="","",IF($G64="Enrolled","Active",IF(OR($G64="Waitlisted",$G64="Pending"),"Pending",IF(OR($G64="Dropped",$G64="Withdrawn",$G64="Completed"),"Inactive",IF($G64="Not Found","Not Applicable",""))))))</f>
        <v/>
      </c>
      <c r="Q64" s="24">
        <f>IF($A64="","",IF(OR($B64="",$D64="",$E64="",$F64="",$G64="",$H64=""),"Incomplete",IF($T64="Duplicate","Duplicate",IF(AND($G64="Not Found",$H64="Not Found"),"Incomplete",IF(AND($G64="Not Found",OR($H64="Active",$H64="Pending")),"Unexpected LMS Record",IF($H64=$P64,"Matched",IF(AND($P64="Active",$H64="Not Found"),"Missing in LMS",IF(AND($P64="Inactive",OR($H64="Active",$H64="Pending")),"Access Should Be Removed","Status Mismatch"))))))))</f>
        <v/>
      </c>
      <c r="R64" s="25">
        <f>IF($A64="","",IF(OR($Q64="Matched",$Q64="Incomplete",$Q64="Duplicate",$M64="Resolved",$M64="No Action Needed",$K64=""),"",MAX(0,Lists!$B$2-$K64)))</f>
        <v/>
      </c>
      <c r="S64" s="24">
        <f>IF($A64="","",IF(OR($Q64="Matched",$Q64="Incomplete",$Q64="Duplicate",$M64="Resolved",$M64="No Action Needed"),"",IF(OR($Q64="Missing in LMS",$Q64="Access Should Be Removed",$Q64="Unexpected LMS Record",AND(ISNUMBER($R64),$R64&gt;=Lists!$B$3)),"High","Medium")))</f>
        <v/>
      </c>
      <c r="T64" s="24">
        <f>IF($A64="","",IF(OR($B64="",$D64="",$E64="",$F64=""),"",IF(COUNTIFS($B$7:$B$106,$B64,$D$7:$D$106,$D64,$E$7:$E$106,$E64,$F$7:$F$106,$F64)&gt;1,"Duplicate","Unique")))</f>
        <v/>
      </c>
    </row>
    <row r="65">
      <c r="A65" s="22" t="n"/>
      <c r="B65" s="22" t="n"/>
      <c r="C65" s="22" t="n"/>
      <c r="D65" s="22" t="n"/>
      <c r="E65" s="22" t="n"/>
      <c r="F65" s="22" t="n"/>
      <c r="G65" s="22" t="n"/>
      <c r="H65" s="22" t="n"/>
      <c r="I65" s="23" t="n"/>
      <c r="J65" s="23" t="n"/>
      <c r="K65" s="23" t="n"/>
      <c r="L65" s="22" t="n"/>
      <c r="M65" s="22" t="n"/>
      <c r="N65" s="23" t="n"/>
      <c r="O65" s="22" t="n"/>
      <c r="P65" s="24">
        <f>IF($A65="","",IF($G65="","",IF($G65="Enrolled","Active",IF(OR($G65="Waitlisted",$G65="Pending"),"Pending",IF(OR($G65="Dropped",$G65="Withdrawn",$G65="Completed"),"Inactive",IF($G65="Not Found","Not Applicable",""))))))</f>
        <v/>
      </c>
      <c r="Q65" s="24">
        <f>IF($A65="","",IF(OR($B65="",$D65="",$E65="",$F65="",$G65="",$H65=""),"Incomplete",IF($T65="Duplicate","Duplicate",IF(AND($G65="Not Found",$H65="Not Found"),"Incomplete",IF(AND($G65="Not Found",OR($H65="Active",$H65="Pending")),"Unexpected LMS Record",IF($H65=$P65,"Matched",IF(AND($P65="Active",$H65="Not Found"),"Missing in LMS",IF(AND($P65="Inactive",OR($H65="Active",$H65="Pending")),"Access Should Be Removed","Status Mismatch"))))))))</f>
        <v/>
      </c>
      <c r="R65" s="25">
        <f>IF($A65="","",IF(OR($Q65="Matched",$Q65="Incomplete",$Q65="Duplicate",$M65="Resolved",$M65="No Action Needed",$K65=""),"",MAX(0,Lists!$B$2-$K65)))</f>
        <v/>
      </c>
      <c r="S65" s="24">
        <f>IF($A65="","",IF(OR($Q65="Matched",$Q65="Incomplete",$Q65="Duplicate",$M65="Resolved",$M65="No Action Needed"),"",IF(OR($Q65="Missing in LMS",$Q65="Access Should Be Removed",$Q65="Unexpected LMS Record",AND(ISNUMBER($R65),$R65&gt;=Lists!$B$3)),"High","Medium")))</f>
        <v/>
      </c>
      <c r="T65" s="24">
        <f>IF($A65="","",IF(OR($B65="",$D65="",$E65="",$F65=""),"",IF(COUNTIFS($B$7:$B$106,$B65,$D$7:$D$106,$D65,$E$7:$E$106,$E65,$F$7:$F$106,$F65)&gt;1,"Duplicate","Unique")))</f>
        <v/>
      </c>
    </row>
    <row r="66">
      <c r="A66" s="22" t="n"/>
      <c r="B66" s="22" t="n"/>
      <c r="C66" s="22" t="n"/>
      <c r="D66" s="22" t="n"/>
      <c r="E66" s="22" t="n"/>
      <c r="F66" s="22" t="n"/>
      <c r="G66" s="22" t="n"/>
      <c r="H66" s="22" t="n"/>
      <c r="I66" s="23" t="n"/>
      <c r="J66" s="23" t="n"/>
      <c r="K66" s="23" t="n"/>
      <c r="L66" s="22" t="n"/>
      <c r="M66" s="22" t="n"/>
      <c r="N66" s="23" t="n"/>
      <c r="O66" s="22" t="n"/>
      <c r="P66" s="24">
        <f>IF($A66="","",IF($G66="","",IF($G66="Enrolled","Active",IF(OR($G66="Waitlisted",$G66="Pending"),"Pending",IF(OR($G66="Dropped",$G66="Withdrawn",$G66="Completed"),"Inactive",IF($G66="Not Found","Not Applicable",""))))))</f>
        <v/>
      </c>
      <c r="Q66" s="24">
        <f>IF($A66="","",IF(OR($B66="",$D66="",$E66="",$F66="",$G66="",$H66=""),"Incomplete",IF($T66="Duplicate","Duplicate",IF(AND($G66="Not Found",$H66="Not Found"),"Incomplete",IF(AND($G66="Not Found",OR($H66="Active",$H66="Pending")),"Unexpected LMS Record",IF($H66=$P66,"Matched",IF(AND($P66="Active",$H66="Not Found"),"Missing in LMS",IF(AND($P66="Inactive",OR($H66="Active",$H66="Pending")),"Access Should Be Removed","Status Mismatch"))))))))</f>
        <v/>
      </c>
      <c r="R66" s="25">
        <f>IF($A66="","",IF(OR($Q66="Matched",$Q66="Incomplete",$Q66="Duplicate",$M66="Resolved",$M66="No Action Needed",$K66=""),"",MAX(0,Lists!$B$2-$K66)))</f>
        <v/>
      </c>
      <c r="S66" s="24">
        <f>IF($A66="","",IF(OR($Q66="Matched",$Q66="Incomplete",$Q66="Duplicate",$M66="Resolved",$M66="No Action Needed"),"",IF(OR($Q66="Missing in LMS",$Q66="Access Should Be Removed",$Q66="Unexpected LMS Record",AND(ISNUMBER($R66),$R66&gt;=Lists!$B$3)),"High","Medium")))</f>
        <v/>
      </c>
      <c r="T66" s="24">
        <f>IF($A66="","",IF(OR($B66="",$D66="",$E66="",$F66=""),"",IF(COUNTIFS($B$7:$B$106,$B66,$D$7:$D$106,$D66,$E$7:$E$106,$E66,$F$7:$F$106,$F66)&gt;1,"Duplicate","Unique")))</f>
        <v/>
      </c>
    </row>
    <row r="67">
      <c r="A67" s="22" t="n"/>
      <c r="B67" s="22" t="n"/>
      <c r="C67" s="22" t="n"/>
      <c r="D67" s="22" t="n"/>
      <c r="E67" s="22" t="n"/>
      <c r="F67" s="22" t="n"/>
      <c r="G67" s="22" t="n"/>
      <c r="H67" s="22" t="n"/>
      <c r="I67" s="23" t="n"/>
      <c r="J67" s="23" t="n"/>
      <c r="K67" s="23" t="n"/>
      <c r="L67" s="22" t="n"/>
      <c r="M67" s="22" t="n"/>
      <c r="N67" s="23" t="n"/>
      <c r="O67" s="22" t="n"/>
      <c r="P67" s="24">
        <f>IF($A67="","",IF($G67="","",IF($G67="Enrolled","Active",IF(OR($G67="Waitlisted",$G67="Pending"),"Pending",IF(OR($G67="Dropped",$G67="Withdrawn",$G67="Completed"),"Inactive",IF($G67="Not Found","Not Applicable",""))))))</f>
        <v/>
      </c>
      <c r="Q67" s="24">
        <f>IF($A67="","",IF(OR($B67="",$D67="",$E67="",$F67="",$G67="",$H67=""),"Incomplete",IF($T67="Duplicate","Duplicate",IF(AND($G67="Not Found",$H67="Not Found"),"Incomplete",IF(AND($G67="Not Found",OR($H67="Active",$H67="Pending")),"Unexpected LMS Record",IF($H67=$P67,"Matched",IF(AND($P67="Active",$H67="Not Found"),"Missing in LMS",IF(AND($P67="Inactive",OR($H67="Active",$H67="Pending")),"Access Should Be Removed","Status Mismatch"))))))))</f>
        <v/>
      </c>
      <c r="R67" s="25">
        <f>IF($A67="","",IF(OR($Q67="Matched",$Q67="Incomplete",$Q67="Duplicate",$M67="Resolved",$M67="No Action Needed",$K67=""),"",MAX(0,Lists!$B$2-$K67)))</f>
        <v/>
      </c>
      <c r="S67" s="24">
        <f>IF($A67="","",IF(OR($Q67="Matched",$Q67="Incomplete",$Q67="Duplicate",$M67="Resolved",$M67="No Action Needed"),"",IF(OR($Q67="Missing in LMS",$Q67="Access Should Be Removed",$Q67="Unexpected LMS Record",AND(ISNUMBER($R67),$R67&gt;=Lists!$B$3)),"High","Medium")))</f>
        <v/>
      </c>
      <c r="T67" s="24">
        <f>IF($A67="","",IF(OR($B67="",$D67="",$E67="",$F67=""),"",IF(COUNTIFS($B$7:$B$106,$B67,$D$7:$D$106,$D67,$E$7:$E$106,$E67,$F$7:$F$106,$F67)&gt;1,"Duplicate","Unique")))</f>
        <v/>
      </c>
    </row>
    <row r="68">
      <c r="A68" s="22" t="n"/>
      <c r="B68" s="22" t="n"/>
      <c r="C68" s="22" t="n"/>
      <c r="D68" s="22" t="n"/>
      <c r="E68" s="22" t="n"/>
      <c r="F68" s="22" t="n"/>
      <c r="G68" s="22" t="n"/>
      <c r="H68" s="22" t="n"/>
      <c r="I68" s="23" t="n"/>
      <c r="J68" s="23" t="n"/>
      <c r="K68" s="23" t="n"/>
      <c r="L68" s="22" t="n"/>
      <c r="M68" s="22" t="n"/>
      <c r="N68" s="23" t="n"/>
      <c r="O68" s="22" t="n"/>
      <c r="P68" s="24">
        <f>IF($A68="","",IF($G68="","",IF($G68="Enrolled","Active",IF(OR($G68="Waitlisted",$G68="Pending"),"Pending",IF(OR($G68="Dropped",$G68="Withdrawn",$G68="Completed"),"Inactive",IF($G68="Not Found","Not Applicable",""))))))</f>
        <v/>
      </c>
      <c r="Q68" s="24">
        <f>IF($A68="","",IF(OR($B68="",$D68="",$E68="",$F68="",$G68="",$H68=""),"Incomplete",IF($T68="Duplicate","Duplicate",IF(AND($G68="Not Found",$H68="Not Found"),"Incomplete",IF(AND($G68="Not Found",OR($H68="Active",$H68="Pending")),"Unexpected LMS Record",IF($H68=$P68,"Matched",IF(AND($P68="Active",$H68="Not Found"),"Missing in LMS",IF(AND($P68="Inactive",OR($H68="Active",$H68="Pending")),"Access Should Be Removed","Status Mismatch"))))))))</f>
        <v/>
      </c>
      <c r="R68" s="25">
        <f>IF($A68="","",IF(OR($Q68="Matched",$Q68="Incomplete",$Q68="Duplicate",$M68="Resolved",$M68="No Action Needed",$K68=""),"",MAX(0,Lists!$B$2-$K68)))</f>
        <v/>
      </c>
      <c r="S68" s="24">
        <f>IF($A68="","",IF(OR($Q68="Matched",$Q68="Incomplete",$Q68="Duplicate",$M68="Resolved",$M68="No Action Needed"),"",IF(OR($Q68="Missing in LMS",$Q68="Access Should Be Removed",$Q68="Unexpected LMS Record",AND(ISNUMBER($R68),$R68&gt;=Lists!$B$3)),"High","Medium")))</f>
        <v/>
      </c>
      <c r="T68" s="24">
        <f>IF($A68="","",IF(OR($B68="",$D68="",$E68="",$F68=""),"",IF(COUNTIFS($B$7:$B$106,$B68,$D$7:$D$106,$D68,$E$7:$E$106,$E68,$F$7:$F$106,$F68)&gt;1,"Duplicate","Unique")))</f>
        <v/>
      </c>
    </row>
    <row r="69">
      <c r="A69" s="22" t="n"/>
      <c r="B69" s="22" t="n"/>
      <c r="C69" s="22" t="n"/>
      <c r="D69" s="22" t="n"/>
      <c r="E69" s="22" t="n"/>
      <c r="F69" s="22" t="n"/>
      <c r="G69" s="22" t="n"/>
      <c r="H69" s="22" t="n"/>
      <c r="I69" s="23" t="n"/>
      <c r="J69" s="23" t="n"/>
      <c r="K69" s="23" t="n"/>
      <c r="L69" s="22" t="n"/>
      <c r="M69" s="22" t="n"/>
      <c r="N69" s="23" t="n"/>
      <c r="O69" s="22" t="n"/>
      <c r="P69" s="24">
        <f>IF($A69="","",IF($G69="","",IF($G69="Enrolled","Active",IF(OR($G69="Waitlisted",$G69="Pending"),"Pending",IF(OR($G69="Dropped",$G69="Withdrawn",$G69="Completed"),"Inactive",IF($G69="Not Found","Not Applicable",""))))))</f>
        <v/>
      </c>
      <c r="Q69" s="24">
        <f>IF($A69="","",IF(OR($B69="",$D69="",$E69="",$F69="",$G69="",$H69=""),"Incomplete",IF($T69="Duplicate","Duplicate",IF(AND($G69="Not Found",$H69="Not Found"),"Incomplete",IF(AND($G69="Not Found",OR($H69="Active",$H69="Pending")),"Unexpected LMS Record",IF($H69=$P69,"Matched",IF(AND($P69="Active",$H69="Not Found"),"Missing in LMS",IF(AND($P69="Inactive",OR($H69="Active",$H69="Pending")),"Access Should Be Removed","Status Mismatch"))))))))</f>
        <v/>
      </c>
      <c r="R69" s="25">
        <f>IF($A69="","",IF(OR($Q69="Matched",$Q69="Incomplete",$Q69="Duplicate",$M69="Resolved",$M69="No Action Needed",$K69=""),"",MAX(0,Lists!$B$2-$K69)))</f>
        <v/>
      </c>
      <c r="S69" s="24">
        <f>IF($A69="","",IF(OR($Q69="Matched",$Q69="Incomplete",$Q69="Duplicate",$M69="Resolved",$M69="No Action Needed"),"",IF(OR($Q69="Missing in LMS",$Q69="Access Should Be Removed",$Q69="Unexpected LMS Record",AND(ISNUMBER($R69),$R69&gt;=Lists!$B$3)),"High","Medium")))</f>
        <v/>
      </c>
      <c r="T69" s="24">
        <f>IF($A69="","",IF(OR($B69="",$D69="",$E69="",$F69=""),"",IF(COUNTIFS($B$7:$B$106,$B69,$D$7:$D$106,$D69,$E$7:$E$106,$E69,$F$7:$F$106,$F69)&gt;1,"Duplicate","Unique")))</f>
        <v/>
      </c>
    </row>
    <row r="70">
      <c r="A70" s="22" t="n"/>
      <c r="B70" s="22" t="n"/>
      <c r="C70" s="22" t="n"/>
      <c r="D70" s="22" t="n"/>
      <c r="E70" s="22" t="n"/>
      <c r="F70" s="22" t="n"/>
      <c r="G70" s="22" t="n"/>
      <c r="H70" s="22" t="n"/>
      <c r="I70" s="23" t="n"/>
      <c r="J70" s="23" t="n"/>
      <c r="K70" s="23" t="n"/>
      <c r="L70" s="22" t="n"/>
      <c r="M70" s="22" t="n"/>
      <c r="N70" s="23" t="n"/>
      <c r="O70" s="22" t="n"/>
      <c r="P70" s="24">
        <f>IF($A70="","",IF($G70="","",IF($G70="Enrolled","Active",IF(OR($G70="Waitlisted",$G70="Pending"),"Pending",IF(OR($G70="Dropped",$G70="Withdrawn",$G70="Completed"),"Inactive",IF($G70="Not Found","Not Applicable",""))))))</f>
        <v/>
      </c>
      <c r="Q70" s="24">
        <f>IF($A70="","",IF(OR($B70="",$D70="",$E70="",$F70="",$G70="",$H70=""),"Incomplete",IF($T70="Duplicate","Duplicate",IF(AND($G70="Not Found",$H70="Not Found"),"Incomplete",IF(AND($G70="Not Found",OR($H70="Active",$H70="Pending")),"Unexpected LMS Record",IF($H70=$P70,"Matched",IF(AND($P70="Active",$H70="Not Found"),"Missing in LMS",IF(AND($P70="Inactive",OR($H70="Active",$H70="Pending")),"Access Should Be Removed","Status Mismatch"))))))))</f>
        <v/>
      </c>
      <c r="R70" s="25">
        <f>IF($A70="","",IF(OR($Q70="Matched",$Q70="Incomplete",$Q70="Duplicate",$M70="Resolved",$M70="No Action Needed",$K70=""),"",MAX(0,Lists!$B$2-$K70)))</f>
        <v/>
      </c>
      <c r="S70" s="24">
        <f>IF($A70="","",IF(OR($Q70="Matched",$Q70="Incomplete",$Q70="Duplicate",$M70="Resolved",$M70="No Action Needed"),"",IF(OR($Q70="Missing in LMS",$Q70="Access Should Be Removed",$Q70="Unexpected LMS Record",AND(ISNUMBER($R70),$R70&gt;=Lists!$B$3)),"High","Medium")))</f>
        <v/>
      </c>
      <c r="T70" s="24">
        <f>IF($A70="","",IF(OR($B70="",$D70="",$E70="",$F70=""),"",IF(COUNTIFS($B$7:$B$106,$B70,$D$7:$D$106,$D70,$E$7:$E$106,$E70,$F$7:$F$106,$F70)&gt;1,"Duplicate","Unique")))</f>
        <v/>
      </c>
    </row>
    <row r="71">
      <c r="A71" s="22" t="n"/>
      <c r="B71" s="22" t="n"/>
      <c r="C71" s="22" t="n"/>
      <c r="D71" s="22" t="n"/>
      <c r="E71" s="22" t="n"/>
      <c r="F71" s="22" t="n"/>
      <c r="G71" s="22" t="n"/>
      <c r="H71" s="22" t="n"/>
      <c r="I71" s="23" t="n"/>
      <c r="J71" s="23" t="n"/>
      <c r="K71" s="23" t="n"/>
      <c r="L71" s="22" t="n"/>
      <c r="M71" s="22" t="n"/>
      <c r="N71" s="23" t="n"/>
      <c r="O71" s="22" t="n"/>
      <c r="P71" s="24">
        <f>IF($A71="","",IF($G71="","",IF($G71="Enrolled","Active",IF(OR($G71="Waitlisted",$G71="Pending"),"Pending",IF(OR($G71="Dropped",$G71="Withdrawn",$G71="Completed"),"Inactive",IF($G71="Not Found","Not Applicable",""))))))</f>
        <v/>
      </c>
      <c r="Q71" s="24">
        <f>IF($A71="","",IF(OR($B71="",$D71="",$E71="",$F71="",$G71="",$H71=""),"Incomplete",IF($T71="Duplicate","Duplicate",IF(AND($G71="Not Found",$H71="Not Found"),"Incomplete",IF(AND($G71="Not Found",OR($H71="Active",$H71="Pending")),"Unexpected LMS Record",IF($H71=$P71,"Matched",IF(AND($P71="Active",$H71="Not Found"),"Missing in LMS",IF(AND($P71="Inactive",OR($H71="Active",$H71="Pending")),"Access Should Be Removed","Status Mismatch"))))))))</f>
        <v/>
      </c>
      <c r="R71" s="25">
        <f>IF($A71="","",IF(OR($Q71="Matched",$Q71="Incomplete",$Q71="Duplicate",$M71="Resolved",$M71="No Action Needed",$K71=""),"",MAX(0,Lists!$B$2-$K71)))</f>
        <v/>
      </c>
      <c r="S71" s="24">
        <f>IF($A71="","",IF(OR($Q71="Matched",$Q71="Incomplete",$Q71="Duplicate",$M71="Resolved",$M71="No Action Needed"),"",IF(OR($Q71="Missing in LMS",$Q71="Access Should Be Removed",$Q71="Unexpected LMS Record",AND(ISNUMBER($R71),$R71&gt;=Lists!$B$3)),"High","Medium")))</f>
        <v/>
      </c>
      <c r="T71" s="24">
        <f>IF($A71="","",IF(OR($B71="",$D71="",$E71="",$F71=""),"",IF(COUNTIFS($B$7:$B$106,$B71,$D$7:$D$106,$D71,$E$7:$E$106,$E71,$F$7:$F$106,$F71)&gt;1,"Duplicate","Unique")))</f>
        <v/>
      </c>
    </row>
    <row r="72">
      <c r="A72" s="22" t="n"/>
      <c r="B72" s="22" t="n"/>
      <c r="C72" s="22" t="n"/>
      <c r="D72" s="22" t="n"/>
      <c r="E72" s="22" t="n"/>
      <c r="F72" s="22" t="n"/>
      <c r="G72" s="22" t="n"/>
      <c r="H72" s="22" t="n"/>
      <c r="I72" s="23" t="n"/>
      <c r="J72" s="23" t="n"/>
      <c r="K72" s="23" t="n"/>
      <c r="L72" s="22" t="n"/>
      <c r="M72" s="22" t="n"/>
      <c r="N72" s="23" t="n"/>
      <c r="O72" s="22" t="n"/>
      <c r="P72" s="24">
        <f>IF($A72="","",IF($G72="","",IF($G72="Enrolled","Active",IF(OR($G72="Waitlisted",$G72="Pending"),"Pending",IF(OR($G72="Dropped",$G72="Withdrawn",$G72="Completed"),"Inactive",IF($G72="Not Found","Not Applicable",""))))))</f>
        <v/>
      </c>
      <c r="Q72" s="24">
        <f>IF($A72="","",IF(OR($B72="",$D72="",$E72="",$F72="",$G72="",$H72=""),"Incomplete",IF($T72="Duplicate","Duplicate",IF(AND($G72="Not Found",$H72="Not Found"),"Incomplete",IF(AND($G72="Not Found",OR($H72="Active",$H72="Pending")),"Unexpected LMS Record",IF($H72=$P72,"Matched",IF(AND($P72="Active",$H72="Not Found"),"Missing in LMS",IF(AND($P72="Inactive",OR($H72="Active",$H72="Pending")),"Access Should Be Removed","Status Mismatch"))))))))</f>
        <v/>
      </c>
      <c r="R72" s="25">
        <f>IF($A72="","",IF(OR($Q72="Matched",$Q72="Incomplete",$Q72="Duplicate",$M72="Resolved",$M72="No Action Needed",$K72=""),"",MAX(0,Lists!$B$2-$K72)))</f>
        <v/>
      </c>
      <c r="S72" s="24">
        <f>IF($A72="","",IF(OR($Q72="Matched",$Q72="Incomplete",$Q72="Duplicate",$M72="Resolved",$M72="No Action Needed"),"",IF(OR($Q72="Missing in LMS",$Q72="Access Should Be Removed",$Q72="Unexpected LMS Record",AND(ISNUMBER($R72),$R72&gt;=Lists!$B$3)),"High","Medium")))</f>
        <v/>
      </c>
      <c r="T72" s="24">
        <f>IF($A72="","",IF(OR($B72="",$D72="",$E72="",$F72=""),"",IF(COUNTIFS($B$7:$B$106,$B72,$D$7:$D$106,$D72,$E$7:$E$106,$E72,$F$7:$F$106,$F72)&gt;1,"Duplicate","Unique")))</f>
        <v/>
      </c>
    </row>
    <row r="73">
      <c r="A73" s="22" t="n"/>
      <c r="B73" s="22" t="n"/>
      <c r="C73" s="22" t="n"/>
      <c r="D73" s="22" t="n"/>
      <c r="E73" s="22" t="n"/>
      <c r="F73" s="22" t="n"/>
      <c r="G73" s="22" t="n"/>
      <c r="H73" s="22" t="n"/>
      <c r="I73" s="23" t="n"/>
      <c r="J73" s="23" t="n"/>
      <c r="K73" s="23" t="n"/>
      <c r="L73" s="22" t="n"/>
      <c r="M73" s="22" t="n"/>
      <c r="N73" s="23" t="n"/>
      <c r="O73" s="22" t="n"/>
      <c r="P73" s="24">
        <f>IF($A73="","",IF($G73="","",IF($G73="Enrolled","Active",IF(OR($G73="Waitlisted",$G73="Pending"),"Pending",IF(OR($G73="Dropped",$G73="Withdrawn",$G73="Completed"),"Inactive",IF($G73="Not Found","Not Applicable",""))))))</f>
        <v/>
      </c>
      <c r="Q73" s="24">
        <f>IF($A73="","",IF(OR($B73="",$D73="",$E73="",$F73="",$G73="",$H73=""),"Incomplete",IF($T73="Duplicate","Duplicate",IF(AND($G73="Not Found",$H73="Not Found"),"Incomplete",IF(AND($G73="Not Found",OR($H73="Active",$H73="Pending")),"Unexpected LMS Record",IF($H73=$P73,"Matched",IF(AND($P73="Active",$H73="Not Found"),"Missing in LMS",IF(AND($P73="Inactive",OR($H73="Active",$H73="Pending")),"Access Should Be Removed","Status Mismatch"))))))))</f>
        <v/>
      </c>
      <c r="R73" s="25">
        <f>IF($A73="","",IF(OR($Q73="Matched",$Q73="Incomplete",$Q73="Duplicate",$M73="Resolved",$M73="No Action Needed",$K73=""),"",MAX(0,Lists!$B$2-$K73)))</f>
        <v/>
      </c>
      <c r="S73" s="24">
        <f>IF($A73="","",IF(OR($Q73="Matched",$Q73="Incomplete",$Q73="Duplicate",$M73="Resolved",$M73="No Action Needed"),"",IF(OR($Q73="Missing in LMS",$Q73="Access Should Be Removed",$Q73="Unexpected LMS Record",AND(ISNUMBER($R73),$R73&gt;=Lists!$B$3)),"High","Medium")))</f>
        <v/>
      </c>
      <c r="T73" s="24">
        <f>IF($A73="","",IF(OR($B73="",$D73="",$E73="",$F73=""),"",IF(COUNTIFS($B$7:$B$106,$B73,$D$7:$D$106,$D73,$E$7:$E$106,$E73,$F$7:$F$106,$F73)&gt;1,"Duplicate","Unique")))</f>
        <v/>
      </c>
    </row>
    <row r="74">
      <c r="A74" s="22" t="n"/>
      <c r="B74" s="22" t="n"/>
      <c r="C74" s="22" t="n"/>
      <c r="D74" s="22" t="n"/>
      <c r="E74" s="22" t="n"/>
      <c r="F74" s="22" t="n"/>
      <c r="G74" s="22" t="n"/>
      <c r="H74" s="22" t="n"/>
      <c r="I74" s="23" t="n"/>
      <c r="J74" s="23" t="n"/>
      <c r="K74" s="23" t="n"/>
      <c r="L74" s="22" t="n"/>
      <c r="M74" s="22" t="n"/>
      <c r="N74" s="23" t="n"/>
      <c r="O74" s="22" t="n"/>
      <c r="P74" s="24">
        <f>IF($A74="","",IF($G74="","",IF($G74="Enrolled","Active",IF(OR($G74="Waitlisted",$G74="Pending"),"Pending",IF(OR($G74="Dropped",$G74="Withdrawn",$G74="Completed"),"Inactive",IF($G74="Not Found","Not Applicable",""))))))</f>
        <v/>
      </c>
      <c r="Q74" s="24">
        <f>IF($A74="","",IF(OR($B74="",$D74="",$E74="",$F74="",$G74="",$H74=""),"Incomplete",IF($T74="Duplicate","Duplicate",IF(AND($G74="Not Found",$H74="Not Found"),"Incomplete",IF(AND($G74="Not Found",OR($H74="Active",$H74="Pending")),"Unexpected LMS Record",IF($H74=$P74,"Matched",IF(AND($P74="Active",$H74="Not Found"),"Missing in LMS",IF(AND($P74="Inactive",OR($H74="Active",$H74="Pending")),"Access Should Be Removed","Status Mismatch"))))))))</f>
        <v/>
      </c>
      <c r="R74" s="25">
        <f>IF($A74="","",IF(OR($Q74="Matched",$Q74="Incomplete",$Q74="Duplicate",$M74="Resolved",$M74="No Action Needed",$K74=""),"",MAX(0,Lists!$B$2-$K74)))</f>
        <v/>
      </c>
      <c r="S74" s="24">
        <f>IF($A74="","",IF(OR($Q74="Matched",$Q74="Incomplete",$Q74="Duplicate",$M74="Resolved",$M74="No Action Needed"),"",IF(OR($Q74="Missing in LMS",$Q74="Access Should Be Removed",$Q74="Unexpected LMS Record",AND(ISNUMBER($R74),$R74&gt;=Lists!$B$3)),"High","Medium")))</f>
        <v/>
      </c>
      <c r="T74" s="24">
        <f>IF($A74="","",IF(OR($B74="",$D74="",$E74="",$F74=""),"",IF(COUNTIFS($B$7:$B$106,$B74,$D$7:$D$106,$D74,$E$7:$E$106,$E74,$F$7:$F$106,$F74)&gt;1,"Duplicate","Unique")))</f>
        <v/>
      </c>
    </row>
    <row r="75">
      <c r="A75" s="22" t="n"/>
      <c r="B75" s="22" t="n"/>
      <c r="C75" s="22" t="n"/>
      <c r="D75" s="22" t="n"/>
      <c r="E75" s="22" t="n"/>
      <c r="F75" s="22" t="n"/>
      <c r="G75" s="22" t="n"/>
      <c r="H75" s="22" t="n"/>
      <c r="I75" s="23" t="n"/>
      <c r="J75" s="23" t="n"/>
      <c r="K75" s="23" t="n"/>
      <c r="L75" s="22" t="n"/>
      <c r="M75" s="22" t="n"/>
      <c r="N75" s="23" t="n"/>
      <c r="O75" s="22" t="n"/>
      <c r="P75" s="24">
        <f>IF($A75="","",IF($G75="","",IF($G75="Enrolled","Active",IF(OR($G75="Waitlisted",$G75="Pending"),"Pending",IF(OR($G75="Dropped",$G75="Withdrawn",$G75="Completed"),"Inactive",IF($G75="Not Found","Not Applicable",""))))))</f>
        <v/>
      </c>
      <c r="Q75" s="24">
        <f>IF($A75="","",IF(OR($B75="",$D75="",$E75="",$F75="",$G75="",$H75=""),"Incomplete",IF($T75="Duplicate","Duplicate",IF(AND($G75="Not Found",$H75="Not Found"),"Incomplete",IF(AND($G75="Not Found",OR($H75="Active",$H75="Pending")),"Unexpected LMS Record",IF($H75=$P75,"Matched",IF(AND($P75="Active",$H75="Not Found"),"Missing in LMS",IF(AND($P75="Inactive",OR($H75="Active",$H75="Pending")),"Access Should Be Removed","Status Mismatch"))))))))</f>
        <v/>
      </c>
      <c r="R75" s="25">
        <f>IF($A75="","",IF(OR($Q75="Matched",$Q75="Incomplete",$Q75="Duplicate",$M75="Resolved",$M75="No Action Needed",$K75=""),"",MAX(0,Lists!$B$2-$K75)))</f>
        <v/>
      </c>
      <c r="S75" s="24">
        <f>IF($A75="","",IF(OR($Q75="Matched",$Q75="Incomplete",$Q75="Duplicate",$M75="Resolved",$M75="No Action Needed"),"",IF(OR($Q75="Missing in LMS",$Q75="Access Should Be Removed",$Q75="Unexpected LMS Record",AND(ISNUMBER($R75),$R75&gt;=Lists!$B$3)),"High","Medium")))</f>
        <v/>
      </c>
      <c r="T75" s="24">
        <f>IF($A75="","",IF(OR($B75="",$D75="",$E75="",$F75=""),"",IF(COUNTIFS($B$7:$B$106,$B75,$D$7:$D$106,$D75,$E$7:$E$106,$E75,$F$7:$F$106,$F75)&gt;1,"Duplicate","Unique")))</f>
        <v/>
      </c>
    </row>
    <row r="76">
      <c r="A76" s="22" t="n"/>
      <c r="B76" s="22" t="n"/>
      <c r="C76" s="22" t="n"/>
      <c r="D76" s="22" t="n"/>
      <c r="E76" s="22" t="n"/>
      <c r="F76" s="22" t="n"/>
      <c r="G76" s="22" t="n"/>
      <c r="H76" s="22" t="n"/>
      <c r="I76" s="23" t="n"/>
      <c r="J76" s="23" t="n"/>
      <c r="K76" s="23" t="n"/>
      <c r="L76" s="22" t="n"/>
      <c r="M76" s="22" t="n"/>
      <c r="N76" s="23" t="n"/>
      <c r="O76" s="22" t="n"/>
      <c r="P76" s="24">
        <f>IF($A76="","",IF($G76="","",IF($G76="Enrolled","Active",IF(OR($G76="Waitlisted",$G76="Pending"),"Pending",IF(OR($G76="Dropped",$G76="Withdrawn",$G76="Completed"),"Inactive",IF($G76="Not Found","Not Applicable",""))))))</f>
        <v/>
      </c>
      <c r="Q76" s="24">
        <f>IF($A76="","",IF(OR($B76="",$D76="",$E76="",$F76="",$G76="",$H76=""),"Incomplete",IF($T76="Duplicate","Duplicate",IF(AND($G76="Not Found",$H76="Not Found"),"Incomplete",IF(AND($G76="Not Found",OR($H76="Active",$H76="Pending")),"Unexpected LMS Record",IF($H76=$P76,"Matched",IF(AND($P76="Active",$H76="Not Found"),"Missing in LMS",IF(AND($P76="Inactive",OR($H76="Active",$H76="Pending")),"Access Should Be Removed","Status Mismatch"))))))))</f>
        <v/>
      </c>
      <c r="R76" s="25">
        <f>IF($A76="","",IF(OR($Q76="Matched",$Q76="Incomplete",$Q76="Duplicate",$M76="Resolved",$M76="No Action Needed",$K76=""),"",MAX(0,Lists!$B$2-$K76)))</f>
        <v/>
      </c>
      <c r="S76" s="24">
        <f>IF($A76="","",IF(OR($Q76="Matched",$Q76="Incomplete",$Q76="Duplicate",$M76="Resolved",$M76="No Action Needed"),"",IF(OR($Q76="Missing in LMS",$Q76="Access Should Be Removed",$Q76="Unexpected LMS Record",AND(ISNUMBER($R76),$R76&gt;=Lists!$B$3)),"High","Medium")))</f>
        <v/>
      </c>
      <c r="T76" s="24">
        <f>IF($A76="","",IF(OR($B76="",$D76="",$E76="",$F76=""),"",IF(COUNTIFS($B$7:$B$106,$B76,$D$7:$D$106,$D76,$E$7:$E$106,$E76,$F$7:$F$106,$F76)&gt;1,"Duplicate","Unique")))</f>
        <v/>
      </c>
    </row>
    <row r="77">
      <c r="A77" s="22" t="n"/>
      <c r="B77" s="22" t="n"/>
      <c r="C77" s="22" t="n"/>
      <c r="D77" s="22" t="n"/>
      <c r="E77" s="22" t="n"/>
      <c r="F77" s="22" t="n"/>
      <c r="G77" s="22" t="n"/>
      <c r="H77" s="22" t="n"/>
      <c r="I77" s="23" t="n"/>
      <c r="J77" s="23" t="n"/>
      <c r="K77" s="23" t="n"/>
      <c r="L77" s="22" t="n"/>
      <c r="M77" s="22" t="n"/>
      <c r="N77" s="23" t="n"/>
      <c r="O77" s="22" t="n"/>
      <c r="P77" s="24">
        <f>IF($A77="","",IF($G77="","",IF($G77="Enrolled","Active",IF(OR($G77="Waitlisted",$G77="Pending"),"Pending",IF(OR($G77="Dropped",$G77="Withdrawn",$G77="Completed"),"Inactive",IF($G77="Not Found","Not Applicable",""))))))</f>
        <v/>
      </c>
      <c r="Q77" s="24">
        <f>IF($A77="","",IF(OR($B77="",$D77="",$E77="",$F77="",$G77="",$H77=""),"Incomplete",IF($T77="Duplicate","Duplicate",IF(AND($G77="Not Found",$H77="Not Found"),"Incomplete",IF(AND($G77="Not Found",OR($H77="Active",$H77="Pending")),"Unexpected LMS Record",IF($H77=$P77,"Matched",IF(AND($P77="Active",$H77="Not Found"),"Missing in LMS",IF(AND($P77="Inactive",OR($H77="Active",$H77="Pending")),"Access Should Be Removed","Status Mismatch"))))))))</f>
        <v/>
      </c>
      <c r="R77" s="25">
        <f>IF($A77="","",IF(OR($Q77="Matched",$Q77="Incomplete",$Q77="Duplicate",$M77="Resolved",$M77="No Action Needed",$K77=""),"",MAX(0,Lists!$B$2-$K77)))</f>
        <v/>
      </c>
      <c r="S77" s="24">
        <f>IF($A77="","",IF(OR($Q77="Matched",$Q77="Incomplete",$Q77="Duplicate",$M77="Resolved",$M77="No Action Needed"),"",IF(OR($Q77="Missing in LMS",$Q77="Access Should Be Removed",$Q77="Unexpected LMS Record",AND(ISNUMBER($R77),$R77&gt;=Lists!$B$3)),"High","Medium")))</f>
        <v/>
      </c>
      <c r="T77" s="24">
        <f>IF($A77="","",IF(OR($B77="",$D77="",$E77="",$F77=""),"",IF(COUNTIFS($B$7:$B$106,$B77,$D$7:$D$106,$D77,$E$7:$E$106,$E77,$F$7:$F$106,$F77)&gt;1,"Duplicate","Unique")))</f>
        <v/>
      </c>
    </row>
    <row r="78">
      <c r="A78" s="22" t="n"/>
      <c r="B78" s="22" t="n"/>
      <c r="C78" s="22" t="n"/>
      <c r="D78" s="22" t="n"/>
      <c r="E78" s="22" t="n"/>
      <c r="F78" s="22" t="n"/>
      <c r="G78" s="22" t="n"/>
      <c r="H78" s="22" t="n"/>
      <c r="I78" s="23" t="n"/>
      <c r="J78" s="23" t="n"/>
      <c r="K78" s="23" t="n"/>
      <c r="L78" s="22" t="n"/>
      <c r="M78" s="22" t="n"/>
      <c r="N78" s="23" t="n"/>
      <c r="O78" s="22" t="n"/>
      <c r="P78" s="24">
        <f>IF($A78="","",IF($G78="","",IF($G78="Enrolled","Active",IF(OR($G78="Waitlisted",$G78="Pending"),"Pending",IF(OR($G78="Dropped",$G78="Withdrawn",$G78="Completed"),"Inactive",IF($G78="Not Found","Not Applicable",""))))))</f>
        <v/>
      </c>
      <c r="Q78" s="24">
        <f>IF($A78="","",IF(OR($B78="",$D78="",$E78="",$F78="",$G78="",$H78=""),"Incomplete",IF($T78="Duplicate","Duplicate",IF(AND($G78="Not Found",$H78="Not Found"),"Incomplete",IF(AND($G78="Not Found",OR($H78="Active",$H78="Pending")),"Unexpected LMS Record",IF($H78=$P78,"Matched",IF(AND($P78="Active",$H78="Not Found"),"Missing in LMS",IF(AND($P78="Inactive",OR($H78="Active",$H78="Pending")),"Access Should Be Removed","Status Mismatch"))))))))</f>
        <v/>
      </c>
      <c r="R78" s="25">
        <f>IF($A78="","",IF(OR($Q78="Matched",$Q78="Incomplete",$Q78="Duplicate",$M78="Resolved",$M78="No Action Needed",$K78=""),"",MAX(0,Lists!$B$2-$K78)))</f>
        <v/>
      </c>
      <c r="S78" s="24">
        <f>IF($A78="","",IF(OR($Q78="Matched",$Q78="Incomplete",$Q78="Duplicate",$M78="Resolved",$M78="No Action Needed"),"",IF(OR($Q78="Missing in LMS",$Q78="Access Should Be Removed",$Q78="Unexpected LMS Record",AND(ISNUMBER($R78),$R78&gt;=Lists!$B$3)),"High","Medium")))</f>
        <v/>
      </c>
      <c r="T78" s="24">
        <f>IF($A78="","",IF(OR($B78="",$D78="",$E78="",$F78=""),"",IF(COUNTIFS($B$7:$B$106,$B78,$D$7:$D$106,$D78,$E$7:$E$106,$E78,$F$7:$F$106,$F78)&gt;1,"Duplicate","Unique")))</f>
        <v/>
      </c>
    </row>
    <row r="79">
      <c r="A79" s="22" t="n"/>
      <c r="B79" s="22" t="n"/>
      <c r="C79" s="22" t="n"/>
      <c r="D79" s="22" t="n"/>
      <c r="E79" s="22" t="n"/>
      <c r="F79" s="22" t="n"/>
      <c r="G79" s="22" t="n"/>
      <c r="H79" s="22" t="n"/>
      <c r="I79" s="23" t="n"/>
      <c r="J79" s="23" t="n"/>
      <c r="K79" s="23" t="n"/>
      <c r="L79" s="22" t="n"/>
      <c r="M79" s="22" t="n"/>
      <c r="N79" s="23" t="n"/>
      <c r="O79" s="22" t="n"/>
      <c r="P79" s="24">
        <f>IF($A79="","",IF($G79="","",IF($G79="Enrolled","Active",IF(OR($G79="Waitlisted",$G79="Pending"),"Pending",IF(OR($G79="Dropped",$G79="Withdrawn",$G79="Completed"),"Inactive",IF($G79="Not Found","Not Applicable",""))))))</f>
        <v/>
      </c>
      <c r="Q79" s="24">
        <f>IF($A79="","",IF(OR($B79="",$D79="",$E79="",$F79="",$G79="",$H79=""),"Incomplete",IF($T79="Duplicate","Duplicate",IF(AND($G79="Not Found",$H79="Not Found"),"Incomplete",IF(AND($G79="Not Found",OR($H79="Active",$H79="Pending")),"Unexpected LMS Record",IF($H79=$P79,"Matched",IF(AND($P79="Active",$H79="Not Found"),"Missing in LMS",IF(AND($P79="Inactive",OR($H79="Active",$H79="Pending")),"Access Should Be Removed","Status Mismatch"))))))))</f>
        <v/>
      </c>
      <c r="R79" s="25">
        <f>IF($A79="","",IF(OR($Q79="Matched",$Q79="Incomplete",$Q79="Duplicate",$M79="Resolved",$M79="No Action Needed",$K79=""),"",MAX(0,Lists!$B$2-$K79)))</f>
        <v/>
      </c>
      <c r="S79" s="24">
        <f>IF($A79="","",IF(OR($Q79="Matched",$Q79="Incomplete",$Q79="Duplicate",$M79="Resolved",$M79="No Action Needed"),"",IF(OR($Q79="Missing in LMS",$Q79="Access Should Be Removed",$Q79="Unexpected LMS Record",AND(ISNUMBER($R79),$R79&gt;=Lists!$B$3)),"High","Medium")))</f>
        <v/>
      </c>
      <c r="T79" s="24">
        <f>IF($A79="","",IF(OR($B79="",$D79="",$E79="",$F79=""),"",IF(COUNTIFS($B$7:$B$106,$B79,$D$7:$D$106,$D79,$E$7:$E$106,$E79,$F$7:$F$106,$F79)&gt;1,"Duplicate","Unique")))</f>
        <v/>
      </c>
    </row>
    <row r="80">
      <c r="A80" s="22" t="n"/>
      <c r="B80" s="22" t="n"/>
      <c r="C80" s="22" t="n"/>
      <c r="D80" s="22" t="n"/>
      <c r="E80" s="22" t="n"/>
      <c r="F80" s="22" t="n"/>
      <c r="G80" s="22" t="n"/>
      <c r="H80" s="22" t="n"/>
      <c r="I80" s="23" t="n"/>
      <c r="J80" s="23" t="n"/>
      <c r="K80" s="23" t="n"/>
      <c r="L80" s="22" t="n"/>
      <c r="M80" s="22" t="n"/>
      <c r="N80" s="23" t="n"/>
      <c r="O80" s="22" t="n"/>
      <c r="P80" s="24">
        <f>IF($A80="","",IF($G80="","",IF($G80="Enrolled","Active",IF(OR($G80="Waitlisted",$G80="Pending"),"Pending",IF(OR($G80="Dropped",$G80="Withdrawn",$G80="Completed"),"Inactive",IF($G80="Not Found","Not Applicable",""))))))</f>
        <v/>
      </c>
      <c r="Q80" s="24">
        <f>IF($A80="","",IF(OR($B80="",$D80="",$E80="",$F80="",$G80="",$H80=""),"Incomplete",IF($T80="Duplicate","Duplicate",IF(AND($G80="Not Found",$H80="Not Found"),"Incomplete",IF(AND($G80="Not Found",OR($H80="Active",$H80="Pending")),"Unexpected LMS Record",IF($H80=$P80,"Matched",IF(AND($P80="Active",$H80="Not Found"),"Missing in LMS",IF(AND($P80="Inactive",OR($H80="Active",$H80="Pending")),"Access Should Be Removed","Status Mismatch"))))))))</f>
        <v/>
      </c>
      <c r="R80" s="25">
        <f>IF($A80="","",IF(OR($Q80="Matched",$Q80="Incomplete",$Q80="Duplicate",$M80="Resolved",$M80="No Action Needed",$K80=""),"",MAX(0,Lists!$B$2-$K80)))</f>
        <v/>
      </c>
      <c r="S80" s="24">
        <f>IF($A80="","",IF(OR($Q80="Matched",$Q80="Incomplete",$Q80="Duplicate",$M80="Resolved",$M80="No Action Needed"),"",IF(OR($Q80="Missing in LMS",$Q80="Access Should Be Removed",$Q80="Unexpected LMS Record",AND(ISNUMBER($R80),$R80&gt;=Lists!$B$3)),"High","Medium")))</f>
        <v/>
      </c>
      <c r="T80" s="24">
        <f>IF($A80="","",IF(OR($B80="",$D80="",$E80="",$F80=""),"",IF(COUNTIFS($B$7:$B$106,$B80,$D$7:$D$106,$D80,$E$7:$E$106,$E80,$F$7:$F$106,$F80)&gt;1,"Duplicate","Unique")))</f>
        <v/>
      </c>
    </row>
    <row r="81">
      <c r="A81" s="22" t="n"/>
      <c r="B81" s="22" t="n"/>
      <c r="C81" s="22" t="n"/>
      <c r="D81" s="22" t="n"/>
      <c r="E81" s="22" t="n"/>
      <c r="F81" s="22" t="n"/>
      <c r="G81" s="22" t="n"/>
      <c r="H81" s="22" t="n"/>
      <c r="I81" s="23" t="n"/>
      <c r="J81" s="23" t="n"/>
      <c r="K81" s="23" t="n"/>
      <c r="L81" s="22" t="n"/>
      <c r="M81" s="22" t="n"/>
      <c r="N81" s="23" t="n"/>
      <c r="O81" s="22" t="n"/>
      <c r="P81" s="24">
        <f>IF($A81="","",IF($G81="","",IF($G81="Enrolled","Active",IF(OR($G81="Waitlisted",$G81="Pending"),"Pending",IF(OR($G81="Dropped",$G81="Withdrawn",$G81="Completed"),"Inactive",IF($G81="Not Found","Not Applicable",""))))))</f>
        <v/>
      </c>
      <c r="Q81" s="24">
        <f>IF($A81="","",IF(OR($B81="",$D81="",$E81="",$F81="",$G81="",$H81=""),"Incomplete",IF($T81="Duplicate","Duplicate",IF(AND($G81="Not Found",$H81="Not Found"),"Incomplete",IF(AND($G81="Not Found",OR($H81="Active",$H81="Pending")),"Unexpected LMS Record",IF($H81=$P81,"Matched",IF(AND($P81="Active",$H81="Not Found"),"Missing in LMS",IF(AND($P81="Inactive",OR($H81="Active",$H81="Pending")),"Access Should Be Removed","Status Mismatch"))))))))</f>
        <v/>
      </c>
      <c r="R81" s="25">
        <f>IF($A81="","",IF(OR($Q81="Matched",$Q81="Incomplete",$Q81="Duplicate",$M81="Resolved",$M81="No Action Needed",$K81=""),"",MAX(0,Lists!$B$2-$K81)))</f>
        <v/>
      </c>
      <c r="S81" s="24">
        <f>IF($A81="","",IF(OR($Q81="Matched",$Q81="Incomplete",$Q81="Duplicate",$M81="Resolved",$M81="No Action Needed"),"",IF(OR($Q81="Missing in LMS",$Q81="Access Should Be Removed",$Q81="Unexpected LMS Record",AND(ISNUMBER($R81),$R81&gt;=Lists!$B$3)),"High","Medium")))</f>
        <v/>
      </c>
      <c r="T81" s="24">
        <f>IF($A81="","",IF(OR($B81="",$D81="",$E81="",$F81=""),"",IF(COUNTIFS($B$7:$B$106,$B81,$D$7:$D$106,$D81,$E$7:$E$106,$E81,$F$7:$F$106,$F81)&gt;1,"Duplicate","Unique")))</f>
        <v/>
      </c>
    </row>
    <row r="82">
      <c r="A82" s="22" t="n"/>
      <c r="B82" s="22" t="n"/>
      <c r="C82" s="22" t="n"/>
      <c r="D82" s="22" t="n"/>
      <c r="E82" s="22" t="n"/>
      <c r="F82" s="22" t="n"/>
      <c r="G82" s="22" t="n"/>
      <c r="H82" s="22" t="n"/>
      <c r="I82" s="23" t="n"/>
      <c r="J82" s="23" t="n"/>
      <c r="K82" s="23" t="n"/>
      <c r="L82" s="22" t="n"/>
      <c r="M82" s="22" t="n"/>
      <c r="N82" s="23" t="n"/>
      <c r="O82" s="22" t="n"/>
      <c r="P82" s="24">
        <f>IF($A82="","",IF($G82="","",IF($G82="Enrolled","Active",IF(OR($G82="Waitlisted",$G82="Pending"),"Pending",IF(OR($G82="Dropped",$G82="Withdrawn",$G82="Completed"),"Inactive",IF($G82="Not Found","Not Applicable",""))))))</f>
        <v/>
      </c>
      <c r="Q82" s="24">
        <f>IF($A82="","",IF(OR($B82="",$D82="",$E82="",$F82="",$G82="",$H82=""),"Incomplete",IF($T82="Duplicate","Duplicate",IF(AND($G82="Not Found",$H82="Not Found"),"Incomplete",IF(AND($G82="Not Found",OR($H82="Active",$H82="Pending")),"Unexpected LMS Record",IF($H82=$P82,"Matched",IF(AND($P82="Active",$H82="Not Found"),"Missing in LMS",IF(AND($P82="Inactive",OR($H82="Active",$H82="Pending")),"Access Should Be Removed","Status Mismatch"))))))))</f>
        <v/>
      </c>
      <c r="R82" s="25">
        <f>IF($A82="","",IF(OR($Q82="Matched",$Q82="Incomplete",$Q82="Duplicate",$M82="Resolved",$M82="No Action Needed",$K82=""),"",MAX(0,Lists!$B$2-$K82)))</f>
        <v/>
      </c>
      <c r="S82" s="24">
        <f>IF($A82="","",IF(OR($Q82="Matched",$Q82="Incomplete",$Q82="Duplicate",$M82="Resolved",$M82="No Action Needed"),"",IF(OR($Q82="Missing in LMS",$Q82="Access Should Be Removed",$Q82="Unexpected LMS Record",AND(ISNUMBER($R82),$R82&gt;=Lists!$B$3)),"High","Medium")))</f>
        <v/>
      </c>
      <c r="T82" s="24">
        <f>IF($A82="","",IF(OR($B82="",$D82="",$E82="",$F82=""),"",IF(COUNTIFS($B$7:$B$106,$B82,$D$7:$D$106,$D82,$E$7:$E$106,$E82,$F$7:$F$106,$F82)&gt;1,"Duplicate","Unique")))</f>
        <v/>
      </c>
    </row>
    <row r="83">
      <c r="A83" s="22" t="n"/>
      <c r="B83" s="22" t="n"/>
      <c r="C83" s="22" t="n"/>
      <c r="D83" s="22" t="n"/>
      <c r="E83" s="22" t="n"/>
      <c r="F83" s="22" t="n"/>
      <c r="G83" s="22" t="n"/>
      <c r="H83" s="22" t="n"/>
      <c r="I83" s="23" t="n"/>
      <c r="J83" s="23" t="n"/>
      <c r="K83" s="23" t="n"/>
      <c r="L83" s="22" t="n"/>
      <c r="M83" s="22" t="n"/>
      <c r="N83" s="23" t="n"/>
      <c r="O83" s="22" t="n"/>
      <c r="P83" s="24">
        <f>IF($A83="","",IF($G83="","",IF($G83="Enrolled","Active",IF(OR($G83="Waitlisted",$G83="Pending"),"Pending",IF(OR($G83="Dropped",$G83="Withdrawn",$G83="Completed"),"Inactive",IF($G83="Not Found","Not Applicable",""))))))</f>
        <v/>
      </c>
      <c r="Q83" s="24">
        <f>IF($A83="","",IF(OR($B83="",$D83="",$E83="",$F83="",$G83="",$H83=""),"Incomplete",IF($T83="Duplicate","Duplicate",IF(AND($G83="Not Found",$H83="Not Found"),"Incomplete",IF(AND($G83="Not Found",OR($H83="Active",$H83="Pending")),"Unexpected LMS Record",IF($H83=$P83,"Matched",IF(AND($P83="Active",$H83="Not Found"),"Missing in LMS",IF(AND($P83="Inactive",OR($H83="Active",$H83="Pending")),"Access Should Be Removed","Status Mismatch"))))))))</f>
        <v/>
      </c>
      <c r="R83" s="25">
        <f>IF($A83="","",IF(OR($Q83="Matched",$Q83="Incomplete",$Q83="Duplicate",$M83="Resolved",$M83="No Action Needed",$K83=""),"",MAX(0,Lists!$B$2-$K83)))</f>
        <v/>
      </c>
      <c r="S83" s="24">
        <f>IF($A83="","",IF(OR($Q83="Matched",$Q83="Incomplete",$Q83="Duplicate",$M83="Resolved",$M83="No Action Needed"),"",IF(OR($Q83="Missing in LMS",$Q83="Access Should Be Removed",$Q83="Unexpected LMS Record",AND(ISNUMBER($R83),$R83&gt;=Lists!$B$3)),"High","Medium")))</f>
        <v/>
      </c>
      <c r="T83" s="24">
        <f>IF($A83="","",IF(OR($B83="",$D83="",$E83="",$F83=""),"",IF(COUNTIFS($B$7:$B$106,$B83,$D$7:$D$106,$D83,$E$7:$E$106,$E83,$F$7:$F$106,$F83)&gt;1,"Duplicate","Unique")))</f>
        <v/>
      </c>
    </row>
    <row r="84">
      <c r="A84" s="22" t="n"/>
      <c r="B84" s="22" t="n"/>
      <c r="C84" s="22" t="n"/>
      <c r="D84" s="22" t="n"/>
      <c r="E84" s="22" t="n"/>
      <c r="F84" s="22" t="n"/>
      <c r="G84" s="22" t="n"/>
      <c r="H84" s="22" t="n"/>
      <c r="I84" s="23" t="n"/>
      <c r="J84" s="23" t="n"/>
      <c r="K84" s="23" t="n"/>
      <c r="L84" s="22" t="n"/>
      <c r="M84" s="22" t="n"/>
      <c r="N84" s="23" t="n"/>
      <c r="O84" s="22" t="n"/>
      <c r="P84" s="24">
        <f>IF($A84="","",IF($G84="","",IF($G84="Enrolled","Active",IF(OR($G84="Waitlisted",$G84="Pending"),"Pending",IF(OR($G84="Dropped",$G84="Withdrawn",$G84="Completed"),"Inactive",IF($G84="Not Found","Not Applicable",""))))))</f>
        <v/>
      </c>
      <c r="Q84" s="24">
        <f>IF($A84="","",IF(OR($B84="",$D84="",$E84="",$F84="",$G84="",$H84=""),"Incomplete",IF($T84="Duplicate","Duplicate",IF(AND($G84="Not Found",$H84="Not Found"),"Incomplete",IF(AND($G84="Not Found",OR($H84="Active",$H84="Pending")),"Unexpected LMS Record",IF($H84=$P84,"Matched",IF(AND($P84="Active",$H84="Not Found"),"Missing in LMS",IF(AND($P84="Inactive",OR($H84="Active",$H84="Pending")),"Access Should Be Removed","Status Mismatch"))))))))</f>
        <v/>
      </c>
      <c r="R84" s="25">
        <f>IF($A84="","",IF(OR($Q84="Matched",$Q84="Incomplete",$Q84="Duplicate",$M84="Resolved",$M84="No Action Needed",$K84=""),"",MAX(0,Lists!$B$2-$K84)))</f>
        <v/>
      </c>
      <c r="S84" s="24">
        <f>IF($A84="","",IF(OR($Q84="Matched",$Q84="Incomplete",$Q84="Duplicate",$M84="Resolved",$M84="No Action Needed"),"",IF(OR($Q84="Missing in LMS",$Q84="Access Should Be Removed",$Q84="Unexpected LMS Record",AND(ISNUMBER($R84),$R84&gt;=Lists!$B$3)),"High","Medium")))</f>
        <v/>
      </c>
      <c r="T84" s="24">
        <f>IF($A84="","",IF(OR($B84="",$D84="",$E84="",$F84=""),"",IF(COUNTIFS($B$7:$B$106,$B84,$D$7:$D$106,$D84,$E$7:$E$106,$E84,$F$7:$F$106,$F84)&gt;1,"Duplicate","Unique")))</f>
        <v/>
      </c>
    </row>
    <row r="85">
      <c r="A85" s="22" t="n"/>
      <c r="B85" s="22" t="n"/>
      <c r="C85" s="22" t="n"/>
      <c r="D85" s="22" t="n"/>
      <c r="E85" s="22" t="n"/>
      <c r="F85" s="22" t="n"/>
      <c r="G85" s="22" t="n"/>
      <c r="H85" s="22" t="n"/>
      <c r="I85" s="23" t="n"/>
      <c r="J85" s="23" t="n"/>
      <c r="K85" s="23" t="n"/>
      <c r="L85" s="22" t="n"/>
      <c r="M85" s="22" t="n"/>
      <c r="N85" s="23" t="n"/>
      <c r="O85" s="22" t="n"/>
      <c r="P85" s="24">
        <f>IF($A85="","",IF($G85="","",IF($G85="Enrolled","Active",IF(OR($G85="Waitlisted",$G85="Pending"),"Pending",IF(OR($G85="Dropped",$G85="Withdrawn",$G85="Completed"),"Inactive",IF($G85="Not Found","Not Applicable",""))))))</f>
        <v/>
      </c>
      <c r="Q85" s="24">
        <f>IF($A85="","",IF(OR($B85="",$D85="",$E85="",$F85="",$G85="",$H85=""),"Incomplete",IF($T85="Duplicate","Duplicate",IF(AND($G85="Not Found",$H85="Not Found"),"Incomplete",IF(AND($G85="Not Found",OR($H85="Active",$H85="Pending")),"Unexpected LMS Record",IF($H85=$P85,"Matched",IF(AND($P85="Active",$H85="Not Found"),"Missing in LMS",IF(AND($P85="Inactive",OR($H85="Active",$H85="Pending")),"Access Should Be Removed","Status Mismatch"))))))))</f>
        <v/>
      </c>
      <c r="R85" s="25">
        <f>IF($A85="","",IF(OR($Q85="Matched",$Q85="Incomplete",$Q85="Duplicate",$M85="Resolved",$M85="No Action Needed",$K85=""),"",MAX(0,Lists!$B$2-$K85)))</f>
        <v/>
      </c>
      <c r="S85" s="24">
        <f>IF($A85="","",IF(OR($Q85="Matched",$Q85="Incomplete",$Q85="Duplicate",$M85="Resolved",$M85="No Action Needed"),"",IF(OR($Q85="Missing in LMS",$Q85="Access Should Be Removed",$Q85="Unexpected LMS Record",AND(ISNUMBER($R85),$R85&gt;=Lists!$B$3)),"High","Medium")))</f>
        <v/>
      </c>
      <c r="T85" s="24">
        <f>IF($A85="","",IF(OR($B85="",$D85="",$E85="",$F85=""),"",IF(COUNTIFS($B$7:$B$106,$B85,$D$7:$D$106,$D85,$E$7:$E$106,$E85,$F$7:$F$106,$F85)&gt;1,"Duplicate","Unique")))</f>
        <v/>
      </c>
    </row>
    <row r="86">
      <c r="A86" s="22" t="n"/>
      <c r="B86" s="22" t="n"/>
      <c r="C86" s="22" t="n"/>
      <c r="D86" s="22" t="n"/>
      <c r="E86" s="22" t="n"/>
      <c r="F86" s="22" t="n"/>
      <c r="G86" s="22" t="n"/>
      <c r="H86" s="22" t="n"/>
      <c r="I86" s="23" t="n"/>
      <c r="J86" s="23" t="n"/>
      <c r="K86" s="23" t="n"/>
      <c r="L86" s="22" t="n"/>
      <c r="M86" s="22" t="n"/>
      <c r="N86" s="23" t="n"/>
      <c r="O86" s="22" t="n"/>
      <c r="P86" s="24">
        <f>IF($A86="","",IF($G86="","",IF($G86="Enrolled","Active",IF(OR($G86="Waitlisted",$G86="Pending"),"Pending",IF(OR($G86="Dropped",$G86="Withdrawn",$G86="Completed"),"Inactive",IF($G86="Not Found","Not Applicable",""))))))</f>
        <v/>
      </c>
      <c r="Q86" s="24">
        <f>IF($A86="","",IF(OR($B86="",$D86="",$E86="",$F86="",$G86="",$H86=""),"Incomplete",IF($T86="Duplicate","Duplicate",IF(AND($G86="Not Found",$H86="Not Found"),"Incomplete",IF(AND($G86="Not Found",OR($H86="Active",$H86="Pending")),"Unexpected LMS Record",IF($H86=$P86,"Matched",IF(AND($P86="Active",$H86="Not Found"),"Missing in LMS",IF(AND($P86="Inactive",OR($H86="Active",$H86="Pending")),"Access Should Be Removed","Status Mismatch"))))))))</f>
        <v/>
      </c>
      <c r="R86" s="25">
        <f>IF($A86="","",IF(OR($Q86="Matched",$Q86="Incomplete",$Q86="Duplicate",$M86="Resolved",$M86="No Action Needed",$K86=""),"",MAX(0,Lists!$B$2-$K86)))</f>
        <v/>
      </c>
      <c r="S86" s="24">
        <f>IF($A86="","",IF(OR($Q86="Matched",$Q86="Incomplete",$Q86="Duplicate",$M86="Resolved",$M86="No Action Needed"),"",IF(OR($Q86="Missing in LMS",$Q86="Access Should Be Removed",$Q86="Unexpected LMS Record",AND(ISNUMBER($R86),$R86&gt;=Lists!$B$3)),"High","Medium")))</f>
        <v/>
      </c>
      <c r="T86" s="24">
        <f>IF($A86="","",IF(OR($B86="",$D86="",$E86="",$F86=""),"",IF(COUNTIFS($B$7:$B$106,$B86,$D$7:$D$106,$D86,$E$7:$E$106,$E86,$F$7:$F$106,$F86)&gt;1,"Duplicate","Unique")))</f>
        <v/>
      </c>
    </row>
    <row r="87">
      <c r="A87" s="22" t="n"/>
      <c r="B87" s="22" t="n"/>
      <c r="C87" s="22" t="n"/>
      <c r="D87" s="22" t="n"/>
      <c r="E87" s="22" t="n"/>
      <c r="F87" s="22" t="n"/>
      <c r="G87" s="22" t="n"/>
      <c r="H87" s="22" t="n"/>
      <c r="I87" s="23" t="n"/>
      <c r="J87" s="23" t="n"/>
      <c r="K87" s="23" t="n"/>
      <c r="L87" s="22" t="n"/>
      <c r="M87" s="22" t="n"/>
      <c r="N87" s="23" t="n"/>
      <c r="O87" s="22" t="n"/>
      <c r="P87" s="24">
        <f>IF($A87="","",IF($G87="","",IF($G87="Enrolled","Active",IF(OR($G87="Waitlisted",$G87="Pending"),"Pending",IF(OR($G87="Dropped",$G87="Withdrawn",$G87="Completed"),"Inactive",IF($G87="Not Found","Not Applicable",""))))))</f>
        <v/>
      </c>
      <c r="Q87" s="24">
        <f>IF($A87="","",IF(OR($B87="",$D87="",$E87="",$F87="",$G87="",$H87=""),"Incomplete",IF($T87="Duplicate","Duplicate",IF(AND($G87="Not Found",$H87="Not Found"),"Incomplete",IF(AND($G87="Not Found",OR($H87="Active",$H87="Pending")),"Unexpected LMS Record",IF($H87=$P87,"Matched",IF(AND($P87="Active",$H87="Not Found"),"Missing in LMS",IF(AND($P87="Inactive",OR($H87="Active",$H87="Pending")),"Access Should Be Removed","Status Mismatch"))))))))</f>
        <v/>
      </c>
      <c r="R87" s="25">
        <f>IF($A87="","",IF(OR($Q87="Matched",$Q87="Incomplete",$Q87="Duplicate",$M87="Resolved",$M87="No Action Needed",$K87=""),"",MAX(0,Lists!$B$2-$K87)))</f>
        <v/>
      </c>
      <c r="S87" s="24">
        <f>IF($A87="","",IF(OR($Q87="Matched",$Q87="Incomplete",$Q87="Duplicate",$M87="Resolved",$M87="No Action Needed"),"",IF(OR($Q87="Missing in LMS",$Q87="Access Should Be Removed",$Q87="Unexpected LMS Record",AND(ISNUMBER($R87),$R87&gt;=Lists!$B$3)),"High","Medium")))</f>
        <v/>
      </c>
      <c r="T87" s="24">
        <f>IF($A87="","",IF(OR($B87="",$D87="",$E87="",$F87=""),"",IF(COUNTIFS($B$7:$B$106,$B87,$D$7:$D$106,$D87,$E$7:$E$106,$E87,$F$7:$F$106,$F87)&gt;1,"Duplicate","Unique")))</f>
        <v/>
      </c>
    </row>
    <row r="88">
      <c r="A88" s="22" t="n"/>
      <c r="B88" s="22" t="n"/>
      <c r="C88" s="22" t="n"/>
      <c r="D88" s="22" t="n"/>
      <c r="E88" s="22" t="n"/>
      <c r="F88" s="22" t="n"/>
      <c r="G88" s="22" t="n"/>
      <c r="H88" s="22" t="n"/>
      <c r="I88" s="23" t="n"/>
      <c r="J88" s="23" t="n"/>
      <c r="K88" s="23" t="n"/>
      <c r="L88" s="22" t="n"/>
      <c r="M88" s="22" t="n"/>
      <c r="N88" s="23" t="n"/>
      <c r="O88" s="22" t="n"/>
      <c r="P88" s="24">
        <f>IF($A88="","",IF($G88="","",IF($G88="Enrolled","Active",IF(OR($G88="Waitlisted",$G88="Pending"),"Pending",IF(OR($G88="Dropped",$G88="Withdrawn",$G88="Completed"),"Inactive",IF($G88="Not Found","Not Applicable",""))))))</f>
        <v/>
      </c>
      <c r="Q88" s="24">
        <f>IF($A88="","",IF(OR($B88="",$D88="",$E88="",$F88="",$G88="",$H88=""),"Incomplete",IF($T88="Duplicate","Duplicate",IF(AND($G88="Not Found",$H88="Not Found"),"Incomplete",IF(AND($G88="Not Found",OR($H88="Active",$H88="Pending")),"Unexpected LMS Record",IF($H88=$P88,"Matched",IF(AND($P88="Active",$H88="Not Found"),"Missing in LMS",IF(AND($P88="Inactive",OR($H88="Active",$H88="Pending")),"Access Should Be Removed","Status Mismatch"))))))))</f>
        <v/>
      </c>
      <c r="R88" s="25">
        <f>IF($A88="","",IF(OR($Q88="Matched",$Q88="Incomplete",$Q88="Duplicate",$M88="Resolved",$M88="No Action Needed",$K88=""),"",MAX(0,Lists!$B$2-$K88)))</f>
        <v/>
      </c>
      <c r="S88" s="24">
        <f>IF($A88="","",IF(OR($Q88="Matched",$Q88="Incomplete",$Q88="Duplicate",$M88="Resolved",$M88="No Action Needed"),"",IF(OR($Q88="Missing in LMS",$Q88="Access Should Be Removed",$Q88="Unexpected LMS Record",AND(ISNUMBER($R88),$R88&gt;=Lists!$B$3)),"High","Medium")))</f>
        <v/>
      </c>
      <c r="T88" s="24">
        <f>IF($A88="","",IF(OR($B88="",$D88="",$E88="",$F88=""),"",IF(COUNTIFS($B$7:$B$106,$B88,$D$7:$D$106,$D88,$E$7:$E$106,$E88,$F$7:$F$106,$F88)&gt;1,"Duplicate","Unique")))</f>
        <v/>
      </c>
    </row>
    <row r="89">
      <c r="A89" s="22" t="n"/>
      <c r="B89" s="22" t="n"/>
      <c r="C89" s="22" t="n"/>
      <c r="D89" s="22" t="n"/>
      <c r="E89" s="22" t="n"/>
      <c r="F89" s="22" t="n"/>
      <c r="G89" s="22" t="n"/>
      <c r="H89" s="22" t="n"/>
      <c r="I89" s="23" t="n"/>
      <c r="J89" s="23" t="n"/>
      <c r="K89" s="23" t="n"/>
      <c r="L89" s="22" t="n"/>
      <c r="M89" s="22" t="n"/>
      <c r="N89" s="23" t="n"/>
      <c r="O89" s="22" t="n"/>
      <c r="P89" s="24">
        <f>IF($A89="","",IF($G89="","",IF($G89="Enrolled","Active",IF(OR($G89="Waitlisted",$G89="Pending"),"Pending",IF(OR($G89="Dropped",$G89="Withdrawn",$G89="Completed"),"Inactive",IF($G89="Not Found","Not Applicable",""))))))</f>
        <v/>
      </c>
      <c r="Q89" s="24">
        <f>IF($A89="","",IF(OR($B89="",$D89="",$E89="",$F89="",$G89="",$H89=""),"Incomplete",IF($T89="Duplicate","Duplicate",IF(AND($G89="Not Found",$H89="Not Found"),"Incomplete",IF(AND($G89="Not Found",OR($H89="Active",$H89="Pending")),"Unexpected LMS Record",IF($H89=$P89,"Matched",IF(AND($P89="Active",$H89="Not Found"),"Missing in LMS",IF(AND($P89="Inactive",OR($H89="Active",$H89="Pending")),"Access Should Be Removed","Status Mismatch"))))))))</f>
        <v/>
      </c>
      <c r="R89" s="25">
        <f>IF($A89="","",IF(OR($Q89="Matched",$Q89="Incomplete",$Q89="Duplicate",$M89="Resolved",$M89="No Action Needed",$K89=""),"",MAX(0,Lists!$B$2-$K89)))</f>
        <v/>
      </c>
      <c r="S89" s="24">
        <f>IF($A89="","",IF(OR($Q89="Matched",$Q89="Incomplete",$Q89="Duplicate",$M89="Resolved",$M89="No Action Needed"),"",IF(OR($Q89="Missing in LMS",$Q89="Access Should Be Removed",$Q89="Unexpected LMS Record",AND(ISNUMBER($R89),$R89&gt;=Lists!$B$3)),"High","Medium")))</f>
        <v/>
      </c>
      <c r="T89" s="24">
        <f>IF($A89="","",IF(OR($B89="",$D89="",$E89="",$F89=""),"",IF(COUNTIFS($B$7:$B$106,$B89,$D$7:$D$106,$D89,$E$7:$E$106,$E89,$F$7:$F$106,$F89)&gt;1,"Duplicate","Unique")))</f>
        <v/>
      </c>
    </row>
    <row r="90">
      <c r="A90" s="22" t="n"/>
      <c r="B90" s="22" t="n"/>
      <c r="C90" s="22" t="n"/>
      <c r="D90" s="22" t="n"/>
      <c r="E90" s="22" t="n"/>
      <c r="F90" s="22" t="n"/>
      <c r="G90" s="22" t="n"/>
      <c r="H90" s="22" t="n"/>
      <c r="I90" s="23" t="n"/>
      <c r="J90" s="23" t="n"/>
      <c r="K90" s="23" t="n"/>
      <c r="L90" s="22" t="n"/>
      <c r="M90" s="22" t="n"/>
      <c r="N90" s="23" t="n"/>
      <c r="O90" s="22" t="n"/>
      <c r="P90" s="24">
        <f>IF($A90="","",IF($G90="","",IF($G90="Enrolled","Active",IF(OR($G90="Waitlisted",$G90="Pending"),"Pending",IF(OR($G90="Dropped",$G90="Withdrawn",$G90="Completed"),"Inactive",IF($G90="Not Found","Not Applicable",""))))))</f>
        <v/>
      </c>
      <c r="Q90" s="24">
        <f>IF($A90="","",IF(OR($B90="",$D90="",$E90="",$F90="",$G90="",$H90=""),"Incomplete",IF($T90="Duplicate","Duplicate",IF(AND($G90="Not Found",$H90="Not Found"),"Incomplete",IF(AND($G90="Not Found",OR($H90="Active",$H90="Pending")),"Unexpected LMS Record",IF($H90=$P90,"Matched",IF(AND($P90="Active",$H90="Not Found"),"Missing in LMS",IF(AND($P90="Inactive",OR($H90="Active",$H90="Pending")),"Access Should Be Removed","Status Mismatch"))))))))</f>
        <v/>
      </c>
      <c r="R90" s="25">
        <f>IF($A90="","",IF(OR($Q90="Matched",$Q90="Incomplete",$Q90="Duplicate",$M90="Resolved",$M90="No Action Needed",$K90=""),"",MAX(0,Lists!$B$2-$K90)))</f>
        <v/>
      </c>
      <c r="S90" s="24">
        <f>IF($A90="","",IF(OR($Q90="Matched",$Q90="Incomplete",$Q90="Duplicate",$M90="Resolved",$M90="No Action Needed"),"",IF(OR($Q90="Missing in LMS",$Q90="Access Should Be Removed",$Q90="Unexpected LMS Record",AND(ISNUMBER($R90),$R90&gt;=Lists!$B$3)),"High","Medium")))</f>
        <v/>
      </c>
      <c r="T90" s="24">
        <f>IF($A90="","",IF(OR($B90="",$D90="",$E90="",$F90=""),"",IF(COUNTIFS($B$7:$B$106,$B90,$D$7:$D$106,$D90,$E$7:$E$106,$E90,$F$7:$F$106,$F90)&gt;1,"Duplicate","Unique")))</f>
        <v/>
      </c>
    </row>
    <row r="91">
      <c r="A91" s="22" t="n"/>
      <c r="B91" s="22" t="n"/>
      <c r="C91" s="22" t="n"/>
      <c r="D91" s="22" t="n"/>
      <c r="E91" s="22" t="n"/>
      <c r="F91" s="22" t="n"/>
      <c r="G91" s="22" t="n"/>
      <c r="H91" s="22" t="n"/>
      <c r="I91" s="23" t="n"/>
      <c r="J91" s="23" t="n"/>
      <c r="K91" s="23" t="n"/>
      <c r="L91" s="22" t="n"/>
      <c r="M91" s="22" t="n"/>
      <c r="N91" s="23" t="n"/>
      <c r="O91" s="22" t="n"/>
      <c r="P91" s="24">
        <f>IF($A91="","",IF($G91="","",IF($G91="Enrolled","Active",IF(OR($G91="Waitlisted",$G91="Pending"),"Pending",IF(OR($G91="Dropped",$G91="Withdrawn",$G91="Completed"),"Inactive",IF($G91="Not Found","Not Applicable",""))))))</f>
        <v/>
      </c>
      <c r="Q91" s="24">
        <f>IF($A91="","",IF(OR($B91="",$D91="",$E91="",$F91="",$G91="",$H91=""),"Incomplete",IF($T91="Duplicate","Duplicate",IF(AND($G91="Not Found",$H91="Not Found"),"Incomplete",IF(AND($G91="Not Found",OR($H91="Active",$H91="Pending")),"Unexpected LMS Record",IF($H91=$P91,"Matched",IF(AND($P91="Active",$H91="Not Found"),"Missing in LMS",IF(AND($P91="Inactive",OR($H91="Active",$H91="Pending")),"Access Should Be Removed","Status Mismatch"))))))))</f>
        <v/>
      </c>
      <c r="R91" s="25">
        <f>IF($A91="","",IF(OR($Q91="Matched",$Q91="Incomplete",$Q91="Duplicate",$M91="Resolved",$M91="No Action Needed",$K91=""),"",MAX(0,Lists!$B$2-$K91)))</f>
        <v/>
      </c>
      <c r="S91" s="24">
        <f>IF($A91="","",IF(OR($Q91="Matched",$Q91="Incomplete",$Q91="Duplicate",$M91="Resolved",$M91="No Action Needed"),"",IF(OR($Q91="Missing in LMS",$Q91="Access Should Be Removed",$Q91="Unexpected LMS Record",AND(ISNUMBER($R91),$R91&gt;=Lists!$B$3)),"High","Medium")))</f>
        <v/>
      </c>
      <c r="T91" s="24">
        <f>IF($A91="","",IF(OR($B91="",$D91="",$E91="",$F91=""),"",IF(COUNTIFS($B$7:$B$106,$B91,$D$7:$D$106,$D91,$E$7:$E$106,$E91,$F$7:$F$106,$F91)&gt;1,"Duplicate","Unique")))</f>
        <v/>
      </c>
    </row>
    <row r="92">
      <c r="A92" s="22" t="n"/>
      <c r="B92" s="22" t="n"/>
      <c r="C92" s="22" t="n"/>
      <c r="D92" s="22" t="n"/>
      <c r="E92" s="22" t="n"/>
      <c r="F92" s="22" t="n"/>
      <c r="G92" s="22" t="n"/>
      <c r="H92" s="22" t="n"/>
      <c r="I92" s="23" t="n"/>
      <c r="J92" s="23" t="n"/>
      <c r="K92" s="23" t="n"/>
      <c r="L92" s="22" t="n"/>
      <c r="M92" s="22" t="n"/>
      <c r="N92" s="23" t="n"/>
      <c r="O92" s="22" t="n"/>
      <c r="P92" s="24">
        <f>IF($A92="","",IF($G92="","",IF($G92="Enrolled","Active",IF(OR($G92="Waitlisted",$G92="Pending"),"Pending",IF(OR($G92="Dropped",$G92="Withdrawn",$G92="Completed"),"Inactive",IF($G92="Not Found","Not Applicable",""))))))</f>
        <v/>
      </c>
      <c r="Q92" s="24">
        <f>IF($A92="","",IF(OR($B92="",$D92="",$E92="",$F92="",$G92="",$H92=""),"Incomplete",IF($T92="Duplicate","Duplicate",IF(AND($G92="Not Found",$H92="Not Found"),"Incomplete",IF(AND($G92="Not Found",OR($H92="Active",$H92="Pending")),"Unexpected LMS Record",IF($H92=$P92,"Matched",IF(AND($P92="Active",$H92="Not Found"),"Missing in LMS",IF(AND($P92="Inactive",OR($H92="Active",$H92="Pending")),"Access Should Be Removed","Status Mismatch"))))))))</f>
        <v/>
      </c>
      <c r="R92" s="25">
        <f>IF($A92="","",IF(OR($Q92="Matched",$Q92="Incomplete",$Q92="Duplicate",$M92="Resolved",$M92="No Action Needed",$K92=""),"",MAX(0,Lists!$B$2-$K92)))</f>
        <v/>
      </c>
      <c r="S92" s="24">
        <f>IF($A92="","",IF(OR($Q92="Matched",$Q92="Incomplete",$Q92="Duplicate",$M92="Resolved",$M92="No Action Needed"),"",IF(OR($Q92="Missing in LMS",$Q92="Access Should Be Removed",$Q92="Unexpected LMS Record",AND(ISNUMBER($R92),$R92&gt;=Lists!$B$3)),"High","Medium")))</f>
        <v/>
      </c>
      <c r="T92" s="24">
        <f>IF($A92="","",IF(OR($B92="",$D92="",$E92="",$F92=""),"",IF(COUNTIFS($B$7:$B$106,$B92,$D$7:$D$106,$D92,$E$7:$E$106,$E92,$F$7:$F$106,$F92)&gt;1,"Duplicate","Unique")))</f>
        <v/>
      </c>
    </row>
    <row r="93">
      <c r="A93" s="22" t="n"/>
      <c r="B93" s="22" t="n"/>
      <c r="C93" s="22" t="n"/>
      <c r="D93" s="22" t="n"/>
      <c r="E93" s="22" t="n"/>
      <c r="F93" s="22" t="n"/>
      <c r="G93" s="22" t="n"/>
      <c r="H93" s="22" t="n"/>
      <c r="I93" s="23" t="n"/>
      <c r="J93" s="23" t="n"/>
      <c r="K93" s="23" t="n"/>
      <c r="L93" s="22" t="n"/>
      <c r="M93" s="22" t="n"/>
      <c r="N93" s="23" t="n"/>
      <c r="O93" s="22" t="n"/>
      <c r="P93" s="24">
        <f>IF($A93="","",IF($G93="","",IF($G93="Enrolled","Active",IF(OR($G93="Waitlisted",$G93="Pending"),"Pending",IF(OR($G93="Dropped",$G93="Withdrawn",$G93="Completed"),"Inactive",IF($G93="Not Found","Not Applicable",""))))))</f>
        <v/>
      </c>
      <c r="Q93" s="24">
        <f>IF($A93="","",IF(OR($B93="",$D93="",$E93="",$F93="",$G93="",$H93=""),"Incomplete",IF($T93="Duplicate","Duplicate",IF(AND($G93="Not Found",$H93="Not Found"),"Incomplete",IF(AND($G93="Not Found",OR($H93="Active",$H93="Pending")),"Unexpected LMS Record",IF($H93=$P93,"Matched",IF(AND($P93="Active",$H93="Not Found"),"Missing in LMS",IF(AND($P93="Inactive",OR($H93="Active",$H93="Pending")),"Access Should Be Removed","Status Mismatch"))))))))</f>
        <v/>
      </c>
      <c r="R93" s="25">
        <f>IF($A93="","",IF(OR($Q93="Matched",$Q93="Incomplete",$Q93="Duplicate",$M93="Resolved",$M93="No Action Needed",$K93=""),"",MAX(0,Lists!$B$2-$K93)))</f>
        <v/>
      </c>
      <c r="S93" s="24">
        <f>IF($A93="","",IF(OR($Q93="Matched",$Q93="Incomplete",$Q93="Duplicate",$M93="Resolved",$M93="No Action Needed"),"",IF(OR($Q93="Missing in LMS",$Q93="Access Should Be Removed",$Q93="Unexpected LMS Record",AND(ISNUMBER($R93),$R93&gt;=Lists!$B$3)),"High","Medium")))</f>
        <v/>
      </c>
      <c r="T93" s="24">
        <f>IF($A93="","",IF(OR($B93="",$D93="",$E93="",$F93=""),"",IF(COUNTIFS($B$7:$B$106,$B93,$D$7:$D$106,$D93,$E$7:$E$106,$E93,$F$7:$F$106,$F93)&gt;1,"Duplicate","Unique")))</f>
        <v/>
      </c>
    </row>
    <row r="94">
      <c r="A94" s="22" t="n"/>
      <c r="B94" s="22" t="n"/>
      <c r="C94" s="22" t="n"/>
      <c r="D94" s="22" t="n"/>
      <c r="E94" s="22" t="n"/>
      <c r="F94" s="22" t="n"/>
      <c r="G94" s="22" t="n"/>
      <c r="H94" s="22" t="n"/>
      <c r="I94" s="23" t="n"/>
      <c r="J94" s="23" t="n"/>
      <c r="K94" s="23" t="n"/>
      <c r="L94" s="22" t="n"/>
      <c r="M94" s="22" t="n"/>
      <c r="N94" s="23" t="n"/>
      <c r="O94" s="22" t="n"/>
      <c r="P94" s="24">
        <f>IF($A94="","",IF($G94="","",IF($G94="Enrolled","Active",IF(OR($G94="Waitlisted",$G94="Pending"),"Pending",IF(OR($G94="Dropped",$G94="Withdrawn",$G94="Completed"),"Inactive",IF($G94="Not Found","Not Applicable",""))))))</f>
        <v/>
      </c>
      <c r="Q94" s="24">
        <f>IF($A94="","",IF(OR($B94="",$D94="",$E94="",$F94="",$G94="",$H94=""),"Incomplete",IF($T94="Duplicate","Duplicate",IF(AND($G94="Not Found",$H94="Not Found"),"Incomplete",IF(AND($G94="Not Found",OR($H94="Active",$H94="Pending")),"Unexpected LMS Record",IF($H94=$P94,"Matched",IF(AND($P94="Active",$H94="Not Found"),"Missing in LMS",IF(AND($P94="Inactive",OR($H94="Active",$H94="Pending")),"Access Should Be Removed","Status Mismatch"))))))))</f>
        <v/>
      </c>
      <c r="R94" s="25">
        <f>IF($A94="","",IF(OR($Q94="Matched",$Q94="Incomplete",$Q94="Duplicate",$M94="Resolved",$M94="No Action Needed",$K94=""),"",MAX(0,Lists!$B$2-$K94)))</f>
        <v/>
      </c>
      <c r="S94" s="24">
        <f>IF($A94="","",IF(OR($Q94="Matched",$Q94="Incomplete",$Q94="Duplicate",$M94="Resolved",$M94="No Action Needed"),"",IF(OR($Q94="Missing in LMS",$Q94="Access Should Be Removed",$Q94="Unexpected LMS Record",AND(ISNUMBER($R94),$R94&gt;=Lists!$B$3)),"High","Medium")))</f>
        <v/>
      </c>
      <c r="T94" s="24">
        <f>IF($A94="","",IF(OR($B94="",$D94="",$E94="",$F94=""),"",IF(COUNTIFS($B$7:$B$106,$B94,$D$7:$D$106,$D94,$E$7:$E$106,$E94,$F$7:$F$106,$F94)&gt;1,"Duplicate","Unique")))</f>
        <v/>
      </c>
    </row>
    <row r="95">
      <c r="A95" s="22" t="n"/>
      <c r="B95" s="22" t="n"/>
      <c r="C95" s="22" t="n"/>
      <c r="D95" s="22" t="n"/>
      <c r="E95" s="22" t="n"/>
      <c r="F95" s="22" t="n"/>
      <c r="G95" s="22" t="n"/>
      <c r="H95" s="22" t="n"/>
      <c r="I95" s="23" t="n"/>
      <c r="J95" s="23" t="n"/>
      <c r="K95" s="23" t="n"/>
      <c r="L95" s="22" t="n"/>
      <c r="M95" s="22" t="n"/>
      <c r="N95" s="23" t="n"/>
      <c r="O95" s="22" t="n"/>
      <c r="P95" s="24">
        <f>IF($A95="","",IF($G95="","",IF($G95="Enrolled","Active",IF(OR($G95="Waitlisted",$G95="Pending"),"Pending",IF(OR($G95="Dropped",$G95="Withdrawn",$G95="Completed"),"Inactive",IF($G95="Not Found","Not Applicable",""))))))</f>
        <v/>
      </c>
      <c r="Q95" s="24">
        <f>IF($A95="","",IF(OR($B95="",$D95="",$E95="",$F95="",$G95="",$H95=""),"Incomplete",IF($T95="Duplicate","Duplicate",IF(AND($G95="Not Found",$H95="Not Found"),"Incomplete",IF(AND($G95="Not Found",OR($H95="Active",$H95="Pending")),"Unexpected LMS Record",IF($H95=$P95,"Matched",IF(AND($P95="Active",$H95="Not Found"),"Missing in LMS",IF(AND($P95="Inactive",OR($H95="Active",$H95="Pending")),"Access Should Be Removed","Status Mismatch"))))))))</f>
        <v/>
      </c>
      <c r="R95" s="25">
        <f>IF($A95="","",IF(OR($Q95="Matched",$Q95="Incomplete",$Q95="Duplicate",$M95="Resolved",$M95="No Action Needed",$K95=""),"",MAX(0,Lists!$B$2-$K95)))</f>
        <v/>
      </c>
      <c r="S95" s="24">
        <f>IF($A95="","",IF(OR($Q95="Matched",$Q95="Incomplete",$Q95="Duplicate",$M95="Resolved",$M95="No Action Needed"),"",IF(OR($Q95="Missing in LMS",$Q95="Access Should Be Removed",$Q95="Unexpected LMS Record",AND(ISNUMBER($R95),$R95&gt;=Lists!$B$3)),"High","Medium")))</f>
        <v/>
      </c>
      <c r="T95" s="24">
        <f>IF($A95="","",IF(OR($B95="",$D95="",$E95="",$F95=""),"",IF(COUNTIFS($B$7:$B$106,$B95,$D$7:$D$106,$D95,$E$7:$E$106,$E95,$F$7:$F$106,$F95)&gt;1,"Duplicate","Unique")))</f>
        <v/>
      </c>
    </row>
    <row r="96">
      <c r="A96" s="22" t="n"/>
      <c r="B96" s="22" t="n"/>
      <c r="C96" s="22" t="n"/>
      <c r="D96" s="22" t="n"/>
      <c r="E96" s="22" t="n"/>
      <c r="F96" s="22" t="n"/>
      <c r="G96" s="22" t="n"/>
      <c r="H96" s="22" t="n"/>
      <c r="I96" s="23" t="n"/>
      <c r="J96" s="23" t="n"/>
      <c r="K96" s="23" t="n"/>
      <c r="L96" s="22" t="n"/>
      <c r="M96" s="22" t="n"/>
      <c r="N96" s="23" t="n"/>
      <c r="O96" s="22" t="n"/>
      <c r="P96" s="24">
        <f>IF($A96="","",IF($G96="","",IF($G96="Enrolled","Active",IF(OR($G96="Waitlisted",$G96="Pending"),"Pending",IF(OR($G96="Dropped",$G96="Withdrawn",$G96="Completed"),"Inactive",IF($G96="Not Found","Not Applicable",""))))))</f>
        <v/>
      </c>
      <c r="Q96" s="24">
        <f>IF($A96="","",IF(OR($B96="",$D96="",$E96="",$F96="",$G96="",$H96=""),"Incomplete",IF($T96="Duplicate","Duplicate",IF(AND($G96="Not Found",$H96="Not Found"),"Incomplete",IF(AND($G96="Not Found",OR($H96="Active",$H96="Pending")),"Unexpected LMS Record",IF($H96=$P96,"Matched",IF(AND($P96="Active",$H96="Not Found"),"Missing in LMS",IF(AND($P96="Inactive",OR($H96="Active",$H96="Pending")),"Access Should Be Removed","Status Mismatch"))))))))</f>
        <v/>
      </c>
      <c r="R96" s="25">
        <f>IF($A96="","",IF(OR($Q96="Matched",$Q96="Incomplete",$Q96="Duplicate",$M96="Resolved",$M96="No Action Needed",$K96=""),"",MAX(0,Lists!$B$2-$K96)))</f>
        <v/>
      </c>
      <c r="S96" s="24">
        <f>IF($A96="","",IF(OR($Q96="Matched",$Q96="Incomplete",$Q96="Duplicate",$M96="Resolved",$M96="No Action Needed"),"",IF(OR($Q96="Missing in LMS",$Q96="Access Should Be Removed",$Q96="Unexpected LMS Record",AND(ISNUMBER($R96),$R96&gt;=Lists!$B$3)),"High","Medium")))</f>
        <v/>
      </c>
      <c r="T96" s="24">
        <f>IF($A96="","",IF(OR($B96="",$D96="",$E96="",$F96=""),"",IF(COUNTIFS($B$7:$B$106,$B96,$D$7:$D$106,$D96,$E$7:$E$106,$E96,$F$7:$F$106,$F96)&gt;1,"Duplicate","Unique")))</f>
        <v/>
      </c>
    </row>
    <row r="97">
      <c r="A97" s="22" t="n"/>
      <c r="B97" s="22" t="n"/>
      <c r="C97" s="22" t="n"/>
      <c r="D97" s="22" t="n"/>
      <c r="E97" s="22" t="n"/>
      <c r="F97" s="22" t="n"/>
      <c r="G97" s="22" t="n"/>
      <c r="H97" s="22" t="n"/>
      <c r="I97" s="23" t="n"/>
      <c r="J97" s="23" t="n"/>
      <c r="K97" s="23" t="n"/>
      <c r="L97" s="22" t="n"/>
      <c r="M97" s="22" t="n"/>
      <c r="N97" s="23" t="n"/>
      <c r="O97" s="22" t="n"/>
      <c r="P97" s="24">
        <f>IF($A97="","",IF($G97="","",IF($G97="Enrolled","Active",IF(OR($G97="Waitlisted",$G97="Pending"),"Pending",IF(OR($G97="Dropped",$G97="Withdrawn",$G97="Completed"),"Inactive",IF($G97="Not Found","Not Applicable",""))))))</f>
        <v/>
      </c>
      <c r="Q97" s="24">
        <f>IF($A97="","",IF(OR($B97="",$D97="",$E97="",$F97="",$G97="",$H97=""),"Incomplete",IF($T97="Duplicate","Duplicate",IF(AND($G97="Not Found",$H97="Not Found"),"Incomplete",IF(AND($G97="Not Found",OR($H97="Active",$H97="Pending")),"Unexpected LMS Record",IF($H97=$P97,"Matched",IF(AND($P97="Active",$H97="Not Found"),"Missing in LMS",IF(AND($P97="Inactive",OR($H97="Active",$H97="Pending")),"Access Should Be Removed","Status Mismatch"))))))))</f>
        <v/>
      </c>
      <c r="R97" s="25">
        <f>IF($A97="","",IF(OR($Q97="Matched",$Q97="Incomplete",$Q97="Duplicate",$M97="Resolved",$M97="No Action Needed",$K97=""),"",MAX(0,Lists!$B$2-$K97)))</f>
        <v/>
      </c>
      <c r="S97" s="24">
        <f>IF($A97="","",IF(OR($Q97="Matched",$Q97="Incomplete",$Q97="Duplicate",$M97="Resolved",$M97="No Action Needed"),"",IF(OR($Q97="Missing in LMS",$Q97="Access Should Be Removed",$Q97="Unexpected LMS Record",AND(ISNUMBER($R97),$R97&gt;=Lists!$B$3)),"High","Medium")))</f>
        <v/>
      </c>
      <c r="T97" s="24">
        <f>IF($A97="","",IF(OR($B97="",$D97="",$E97="",$F97=""),"",IF(COUNTIFS($B$7:$B$106,$B97,$D$7:$D$106,$D97,$E$7:$E$106,$E97,$F$7:$F$106,$F97)&gt;1,"Duplicate","Unique")))</f>
        <v/>
      </c>
    </row>
    <row r="98">
      <c r="A98" s="22" t="n"/>
      <c r="B98" s="22" t="n"/>
      <c r="C98" s="22" t="n"/>
      <c r="D98" s="22" t="n"/>
      <c r="E98" s="22" t="n"/>
      <c r="F98" s="22" t="n"/>
      <c r="G98" s="22" t="n"/>
      <c r="H98" s="22" t="n"/>
      <c r="I98" s="23" t="n"/>
      <c r="J98" s="23" t="n"/>
      <c r="K98" s="23" t="n"/>
      <c r="L98" s="22" t="n"/>
      <c r="M98" s="22" t="n"/>
      <c r="N98" s="23" t="n"/>
      <c r="O98" s="22" t="n"/>
      <c r="P98" s="24">
        <f>IF($A98="","",IF($G98="","",IF($G98="Enrolled","Active",IF(OR($G98="Waitlisted",$G98="Pending"),"Pending",IF(OR($G98="Dropped",$G98="Withdrawn",$G98="Completed"),"Inactive",IF($G98="Not Found","Not Applicable",""))))))</f>
        <v/>
      </c>
      <c r="Q98" s="24">
        <f>IF($A98="","",IF(OR($B98="",$D98="",$E98="",$F98="",$G98="",$H98=""),"Incomplete",IF($T98="Duplicate","Duplicate",IF(AND($G98="Not Found",$H98="Not Found"),"Incomplete",IF(AND($G98="Not Found",OR($H98="Active",$H98="Pending")),"Unexpected LMS Record",IF($H98=$P98,"Matched",IF(AND($P98="Active",$H98="Not Found"),"Missing in LMS",IF(AND($P98="Inactive",OR($H98="Active",$H98="Pending")),"Access Should Be Removed","Status Mismatch"))))))))</f>
        <v/>
      </c>
      <c r="R98" s="25">
        <f>IF($A98="","",IF(OR($Q98="Matched",$Q98="Incomplete",$Q98="Duplicate",$M98="Resolved",$M98="No Action Needed",$K98=""),"",MAX(0,Lists!$B$2-$K98)))</f>
        <v/>
      </c>
      <c r="S98" s="24">
        <f>IF($A98="","",IF(OR($Q98="Matched",$Q98="Incomplete",$Q98="Duplicate",$M98="Resolved",$M98="No Action Needed"),"",IF(OR($Q98="Missing in LMS",$Q98="Access Should Be Removed",$Q98="Unexpected LMS Record",AND(ISNUMBER($R98),$R98&gt;=Lists!$B$3)),"High","Medium")))</f>
        <v/>
      </c>
      <c r="T98" s="24">
        <f>IF($A98="","",IF(OR($B98="",$D98="",$E98="",$F98=""),"",IF(COUNTIFS($B$7:$B$106,$B98,$D$7:$D$106,$D98,$E$7:$E$106,$E98,$F$7:$F$106,$F98)&gt;1,"Duplicate","Unique")))</f>
        <v/>
      </c>
    </row>
    <row r="99">
      <c r="A99" s="22" t="n"/>
      <c r="B99" s="22" t="n"/>
      <c r="C99" s="22" t="n"/>
      <c r="D99" s="22" t="n"/>
      <c r="E99" s="22" t="n"/>
      <c r="F99" s="22" t="n"/>
      <c r="G99" s="22" t="n"/>
      <c r="H99" s="22" t="n"/>
      <c r="I99" s="23" t="n"/>
      <c r="J99" s="23" t="n"/>
      <c r="K99" s="23" t="n"/>
      <c r="L99" s="22" t="n"/>
      <c r="M99" s="22" t="n"/>
      <c r="N99" s="23" t="n"/>
      <c r="O99" s="22" t="n"/>
      <c r="P99" s="24">
        <f>IF($A99="","",IF($G99="","",IF($G99="Enrolled","Active",IF(OR($G99="Waitlisted",$G99="Pending"),"Pending",IF(OR($G99="Dropped",$G99="Withdrawn",$G99="Completed"),"Inactive",IF($G99="Not Found","Not Applicable",""))))))</f>
        <v/>
      </c>
      <c r="Q99" s="24">
        <f>IF($A99="","",IF(OR($B99="",$D99="",$E99="",$F99="",$G99="",$H99=""),"Incomplete",IF($T99="Duplicate","Duplicate",IF(AND($G99="Not Found",$H99="Not Found"),"Incomplete",IF(AND($G99="Not Found",OR($H99="Active",$H99="Pending")),"Unexpected LMS Record",IF($H99=$P99,"Matched",IF(AND($P99="Active",$H99="Not Found"),"Missing in LMS",IF(AND($P99="Inactive",OR($H99="Active",$H99="Pending")),"Access Should Be Removed","Status Mismatch"))))))))</f>
        <v/>
      </c>
      <c r="R99" s="25">
        <f>IF($A99="","",IF(OR($Q99="Matched",$Q99="Incomplete",$Q99="Duplicate",$M99="Resolved",$M99="No Action Needed",$K99=""),"",MAX(0,Lists!$B$2-$K99)))</f>
        <v/>
      </c>
      <c r="S99" s="24">
        <f>IF($A99="","",IF(OR($Q99="Matched",$Q99="Incomplete",$Q99="Duplicate",$M99="Resolved",$M99="No Action Needed"),"",IF(OR($Q99="Missing in LMS",$Q99="Access Should Be Removed",$Q99="Unexpected LMS Record",AND(ISNUMBER($R99),$R99&gt;=Lists!$B$3)),"High","Medium")))</f>
        <v/>
      </c>
      <c r="T99" s="24">
        <f>IF($A99="","",IF(OR($B99="",$D99="",$E99="",$F99=""),"",IF(COUNTIFS($B$7:$B$106,$B99,$D$7:$D$106,$D99,$E$7:$E$106,$E99,$F$7:$F$106,$F99)&gt;1,"Duplicate","Unique")))</f>
        <v/>
      </c>
    </row>
    <row r="100">
      <c r="A100" s="22" t="n"/>
      <c r="B100" s="22" t="n"/>
      <c r="C100" s="22" t="n"/>
      <c r="D100" s="22" t="n"/>
      <c r="E100" s="22" t="n"/>
      <c r="F100" s="22" t="n"/>
      <c r="G100" s="22" t="n"/>
      <c r="H100" s="22" t="n"/>
      <c r="I100" s="23" t="n"/>
      <c r="J100" s="23" t="n"/>
      <c r="K100" s="23" t="n"/>
      <c r="L100" s="22" t="n"/>
      <c r="M100" s="22" t="n"/>
      <c r="N100" s="23" t="n"/>
      <c r="O100" s="22" t="n"/>
      <c r="P100" s="24">
        <f>IF($A100="","",IF($G100="","",IF($G100="Enrolled","Active",IF(OR($G100="Waitlisted",$G100="Pending"),"Pending",IF(OR($G100="Dropped",$G100="Withdrawn",$G100="Completed"),"Inactive",IF($G100="Not Found","Not Applicable",""))))))</f>
        <v/>
      </c>
      <c r="Q100" s="24">
        <f>IF($A100="","",IF(OR($B100="",$D100="",$E100="",$F100="",$G100="",$H100=""),"Incomplete",IF($T100="Duplicate","Duplicate",IF(AND($G100="Not Found",$H100="Not Found"),"Incomplete",IF(AND($G100="Not Found",OR($H100="Active",$H100="Pending")),"Unexpected LMS Record",IF($H100=$P100,"Matched",IF(AND($P100="Active",$H100="Not Found"),"Missing in LMS",IF(AND($P100="Inactive",OR($H100="Active",$H100="Pending")),"Access Should Be Removed","Status Mismatch"))))))))</f>
        <v/>
      </c>
      <c r="R100" s="25">
        <f>IF($A100="","",IF(OR($Q100="Matched",$Q100="Incomplete",$Q100="Duplicate",$M100="Resolved",$M100="No Action Needed",$K100=""),"",MAX(0,Lists!$B$2-$K100)))</f>
        <v/>
      </c>
      <c r="S100" s="24">
        <f>IF($A100="","",IF(OR($Q100="Matched",$Q100="Incomplete",$Q100="Duplicate",$M100="Resolved",$M100="No Action Needed"),"",IF(OR($Q100="Missing in LMS",$Q100="Access Should Be Removed",$Q100="Unexpected LMS Record",AND(ISNUMBER($R100),$R100&gt;=Lists!$B$3)),"High","Medium")))</f>
        <v/>
      </c>
      <c r="T100" s="24">
        <f>IF($A100="","",IF(OR($B100="",$D100="",$E100="",$F100=""),"",IF(COUNTIFS($B$7:$B$106,$B100,$D$7:$D$106,$D100,$E$7:$E$106,$E100,$F$7:$F$106,$F100)&gt;1,"Duplicate","Unique")))</f>
        <v/>
      </c>
    </row>
    <row r="101">
      <c r="A101" s="22" t="n"/>
      <c r="B101" s="22" t="n"/>
      <c r="C101" s="22" t="n"/>
      <c r="D101" s="22" t="n"/>
      <c r="E101" s="22" t="n"/>
      <c r="F101" s="22" t="n"/>
      <c r="G101" s="22" t="n"/>
      <c r="H101" s="22" t="n"/>
      <c r="I101" s="23" t="n"/>
      <c r="J101" s="23" t="n"/>
      <c r="K101" s="23" t="n"/>
      <c r="L101" s="22" t="n"/>
      <c r="M101" s="22" t="n"/>
      <c r="N101" s="23" t="n"/>
      <c r="O101" s="22" t="n"/>
      <c r="P101" s="24">
        <f>IF($A101="","",IF($G101="","",IF($G101="Enrolled","Active",IF(OR($G101="Waitlisted",$G101="Pending"),"Pending",IF(OR($G101="Dropped",$G101="Withdrawn",$G101="Completed"),"Inactive",IF($G101="Not Found","Not Applicable",""))))))</f>
        <v/>
      </c>
      <c r="Q101" s="24">
        <f>IF($A101="","",IF(OR($B101="",$D101="",$E101="",$F101="",$G101="",$H101=""),"Incomplete",IF($T101="Duplicate","Duplicate",IF(AND($G101="Not Found",$H101="Not Found"),"Incomplete",IF(AND($G101="Not Found",OR($H101="Active",$H101="Pending")),"Unexpected LMS Record",IF($H101=$P101,"Matched",IF(AND($P101="Active",$H101="Not Found"),"Missing in LMS",IF(AND($P101="Inactive",OR($H101="Active",$H101="Pending")),"Access Should Be Removed","Status Mismatch"))))))))</f>
        <v/>
      </c>
      <c r="R101" s="25">
        <f>IF($A101="","",IF(OR($Q101="Matched",$Q101="Incomplete",$Q101="Duplicate",$M101="Resolved",$M101="No Action Needed",$K101=""),"",MAX(0,Lists!$B$2-$K101)))</f>
        <v/>
      </c>
      <c r="S101" s="24">
        <f>IF($A101="","",IF(OR($Q101="Matched",$Q101="Incomplete",$Q101="Duplicate",$M101="Resolved",$M101="No Action Needed"),"",IF(OR($Q101="Missing in LMS",$Q101="Access Should Be Removed",$Q101="Unexpected LMS Record",AND(ISNUMBER($R101),$R101&gt;=Lists!$B$3)),"High","Medium")))</f>
        <v/>
      </c>
      <c r="T101" s="24">
        <f>IF($A101="","",IF(OR($B101="",$D101="",$E101="",$F101=""),"",IF(COUNTIFS($B$7:$B$106,$B101,$D$7:$D$106,$D101,$E$7:$E$106,$E101,$F$7:$F$106,$F101)&gt;1,"Duplicate","Unique")))</f>
        <v/>
      </c>
    </row>
    <row r="102">
      <c r="A102" s="22" t="n"/>
      <c r="B102" s="22" t="n"/>
      <c r="C102" s="22" t="n"/>
      <c r="D102" s="22" t="n"/>
      <c r="E102" s="22" t="n"/>
      <c r="F102" s="22" t="n"/>
      <c r="G102" s="22" t="n"/>
      <c r="H102" s="22" t="n"/>
      <c r="I102" s="23" t="n"/>
      <c r="J102" s="23" t="n"/>
      <c r="K102" s="23" t="n"/>
      <c r="L102" s="22" t="n"/>
      <c r="M102" s="22" t="n"/>
      <c r="N102" s="23" t="n"/>
      <c r="O102" s="22" t="n"/>
      <c r="P102" s="24">
        <f>IF($A102="","",IF($G102="","",IF($G102="Enrolled","Active",IF(OR($G102="Waitlisted",$G102="Pending"),"Pending",IF(OR($G102="Dropped",$G102="Withdrawn",$G102="Completed"),"Inactive",IF($G102="Not Found","Not Applicable",""))))))</f>
        <v/>
      </c>
      <c r="Q102" s="24">
        <f>IF($A102="","",IF(OR($B102="",$D102="",$E102="",$F102="",$G102="",$H102=""),"Incomplete",IF($T102="Duplicate","Duplicate",IF(AND($G102="Not Found",$H102="Not Found"),"Incomplete",IF(AND($G102="Not Found",OR($H102="Active",$H102="Pending")),"Unexpected LMS Record",IF($H102=$P102,"Matched",IF(AND($P102="Active",$H102="Not Found"),"Missing in LMS",IF(AND($P102="Inactive",OR($H102="Active",$H102="Pending")),"Access Should Be Removed","Status Mismatch"))))))))</f>
        <v/>
      </c>
      <c r="R102" s="25">
        <f>IF($A102="","",IF(OR($Q102="Matched",$Q102="Incomplete",$Q102="Duplicate",$M102="Resolved",$M102="No Action Needed",$K102=""),"",MAX(0,Lists!$B$2-$K102)))</f>
        <v/>
      </c>
      <c r="S102" s="24">
        <f>IF($A102="","",IF(OR($Q102="Matched",$Q102="Incomplete",$Q102="Duplicate",$M102="Resolved",$M102="No Action Needed"),"",IF(OR($Q102="Missing in LMS",$Q102="Access Should Be Removed",$Q102="Unexpected LMS Record",AND(ISNUMBER($R102),$R102&gt;=Lists!$B$3)),"High","Medium")))</f>
        <v/>
      </c>
      <c r="T102" s="24">
        <f>IF($A102="","",IF(OR($B102="",$D102="",$E102="",$F102=""),"",IF(COUNTIFS($B$7:$B$106,$B102,$D$7:$D$106,$D102,$E$7:$E$106,$E102,$F$7:$F$106,$F102)&gt;1,"Duplicate","Unique")))</f>
        <v/>
      </c>
    </row>
    <row r="103">
      <c r="A103" s="22" t="n"/>
      <c r="B103" s="22" t="n"/>
      <c r="C103" s="22" t="n"/>
      <c r="D103" s="22" t="n"/>
      <c r="E103" s="22" t="n"/>
      <c r="F103" s="22" t="n"/>
      <c r="G103" s="22" t="n"/>
      <c r="H103" s="22" t="n"/>
      <c r="I103" s="23" t="n"/>
      <c r="J103" s="23" t="n"/>
      <c r="K103" s="23" t="n"/>
      <c r="L103" s="22" t="n"/>
      <c r="M103" s="22" t="n"/>
      <c r="N103" s="23" t="n"/>
      <c r="O103" s="22" t="n"/>
      <c r="P103" s="24">
        <f>IF($A103="","",IF($G103="","",IF($G103="Enrolled","Active",IF(OR($G103="Waitlisted",$G103="Pending"),"Pending",IF(OR($G103="Dropped",$G103="Withdrawn",$G103="Completed"),"Inactive",IF($G103="Not Found","Not Applicable",""))))))</f>
        <v/>
      </c>
      <c r="Q103" s="24">
        <f>IF($A103="","",IF(OR($B103="",$D103="",$E103="",$F103="",$G103="",$H103=""),"Incomplete",IF($T103="Duplicate","Duplicate",IF(AND($G103="Not Found",$H103="Not Found"),"Incomplete",IF(AND($G103="Not Found",OR($H103="Active",$H103="Pending")),"Unexpected LMS Record",IF($H103=$P103,"Matched",IF(AND($P103="Active",$H103="Not Found"),"Missing in LMS",IF(AND($P103="Inactive",OR($H103="Active",$H103="Pending")),"Access Should Be Removed","Status Mismatch"))))))))</f>
        <v/>
      </c>
      <c r="R103" s="25">
        <f>IF($A103="","",IF(OR($Q103="Matched",$Q103="Incomplete",$Q103="Duplicate",$M103="Resolved",$M103="No Action Needed",$K103=""),"",MAX(0,Lists!$B$2-$K103)))</f>
        <v/>
      </c>
      <c r="S103" s="24">
        <f>IF($A103="","",IF(OR($Q103="Matched",$Q103="Incomplete",$Q103="Duplicate",$M103="Resolved",$M103="No Action Needed"),"",IF(OR($Q103="Missing in LMS",$Q103="Access Should Be Removed",$Q103="Unexpected LMS Record",AND(ISNUMBER($R103),$R103&gt;=Lists!$B$3)),"High","Medium")))</f>
        <v/>
      </c>
      <c r="T103" s="24">
        <f>IF($A103="","",IF(OR($B103="",$D103="",$E103="",$F103=""),"",IF(COUNTIFS($B$7:$B$106,$B103,$D$7:$D$106,$D103,$E$7:$E$106,$E103,$F$7:$F$106,$F103)&gt;1,"Duplicate","Unique")))</f>
        <v/>
      </c>
    </row>
    <row r="104">
      <c r="A104" s="22" t="n"/>
      <c r="B104" s="22" t="n"/>
      <c r="C104" s="22" t="n"/>
      <c r="D104" s="22" t="n"/>
      <c r="E104" s="22" t="n"/>
      <c r="F104" s="22" t="n"/>
      <c r="G104" s="22" t="n"/>
      <c r="H104" s="22" t="n"/>
      <c r="I104" s="23" t="n"/>
      <c r="J104" s="23" t="n"/>
      <c r="K104" s="23" t="n"/>
      <c r="L104" s="22" t="n"/>
      <c r="M104" s="22" t="n"/>
      <c r="N104" s="23" t="n"/>
      <c r="O104" s="22" t="n"/>
      <c r="P104" s="24">
        <f>IF($A104="","",IF($G104="","",IF($G104="Enrolled","Active",IF(OR($G104="Waitlisted",$G104="Pending"),"Pending",IF(OR($G104="Dropped",$G104="Withdrawn",$G104="Completed"),"Inactive",IF($G104="Not Found","Not Applicable",""))))))</f>
        <v/>
      </c>
      <c r="Q104" s="24">
        <f>IF($A104="","",IF(OR($B104="",$D104="",$E104="",$F104="",$G104="",$H104=""),"Incomplete",IF($T104="Duplicate","Duplicate",IF(AND($G104="Not Found",$H104="Not Found"),"Incomplete",IF(AND($G104="Not Found",OR($H104="Active",$H104="Pending")),"Unexpected LMS Record",IF($H104=$P104,"Matched",IF(AND($P104="Active",$H104="Not Found"),"Missing in LMS",IF(AND($P104="Inactive",OR($H104="Active",$H104="Pending")),"Access Should Be Removed","Status Mismatch"))))))))</f>
        <v/>
      </c>
      <c r="R104" s="25">
        <f>IF($A104="","",IF(OR($Q104="Matched",$Q104="Incomplete",$Q104="Duplicate",$M104="Resolved",$M104="No Action Needed",$K104=""),"",MAX(0,Lists!$B$2-$K104)))</f>
        <v/>
      </c>
      <c r="S104" s="24">
        <f>IF($A104="","",IF(OR($Q104="Matched",$Q104="Incomplete",$Q104="Duplicate",$M104="Resolved",$M104="No Action Needed"),"",IF(OR($Q104="Missing in LMS",$Q104="Access Should Be Removed",$Q104="Unexpected LMS Record",AND(ISNUMBER($R104),$R104&gt;=Lists!$B$3)),"High","Medium")))</f>
        <v/>
      </c>
      <c r="T104" s="24">
        <f>IF($A104="","",IF(OR($B104="",$D104="",$E104="",$F104=""),"",IF(COUNTIFS($B$7:$B$106,$B104,$D$7:$D$106,$D104,$E$7:$E$106,$E104,$F$7:$F$106,$F104)&gt;1,"Duplicate","Unique")))</f>
        <v/>
      </c>
    </row>
    <row r="105">
      <c r="A105" s="22" t="n"/>
      <c r="B105" s="22" t="n"/>
      <c r="C105" s="22" t="n"/>
      <c r="D105" s="22" t="n"/>
      <c r="E105" s="22" t="n"/>
      <c r="F105" s="22" t="n"/>
      <c r="G105" s="22" t="n"/>
      <c r="H105" s="22" t="n"/>
      <c r="I105" s="23" t="n"/>
      <c r="J105" s="23" t="n"/>
      <c r="K105" s="23" t="n"/>
      <c r="L105" s="22" t="n"/>
      <c r="M105" s="22" t="n"/>
      <c r="N105" s="23" t="n"/>
      <c r="O105" s="22" t="n"/>
      <c r="P105" s="24">
        <f>IF($A105="","",IF($G105="","",IF($G105="Enrolled","Active",IF(OR($G105="Waitlisted",$G105="Pending"),"Pending",IF(OR($G105="Dropped",$G105="Withdrawn",$G105="Completed"),"Inactive",IF($G105="Not Found","Not Applicable",""))))))</f>
        <v/>
      </c>
      <c r="Q105" s="24">
        <f>IF($A105="","",IF(OR($B105="",$D105="",$E105="",$F105="",$G105="",$H105=""),"Incomplete",IF($T105="Duplicate","Duplicate",IF(AND($G105="Not Found",$H105="Not Found"),"Incomplete",IF(AND($G105="Not Found",OR($H105="Active",$H105="Pending")),"Unexpected LMS Record",IF($H105=$P105,"Matched",IF(AND($P105="Active",$H105="Not Found"),"Missing in LMS",IF(AND($P105="Inactive",OR($H105="Active",$H105="Pending")),"Access Should Be Removed","Status Mismatch"))))))))</f>
        <v/>
      </c>
      <c r="R105" s="25">
        <f>IF($A105="","",IF(OR($Q105="Matched",$Q105="Incomplete",$Q105="Duplicate",$M105="Resolved",$M105="No Action Needed",$K105=""),"",MAX(0,Lists!$B$2-$K105)))</f>
        <v/>
      </c>
      <c r="S105" s="24">
        <f>IF($A105="","",IF(OR($Q105="Matched",$Q105="Incomplete",$Q105="Duplicate",$M105="Resolved",$M105="No Action Needed"),"",IF(OR($Q105="Missing in LMS",$Q105="Access Should Be Removed",$Q105="Unexpected LMS Record",AND(ISNUMBER($R105),$R105&gt;=Lists!$B$3)),"High","Medium")))</f>
        <v/>
      </c>
      <c r="T105" s="24">
        <f>IF($A105="","",IF(OR($B105="",$D105="",$E105="",$F105=""),"",IF(COUNTIFS($B$7:$B$106,$B105,$D$7:$D$106,$D105,$E$7:$E$106,$E105,$F$7:$F$106,$F105)&gt;1,"Duplicate","Unique")))</f>
        <v/>
      </c>
    </row>
    <row r="106">
      <c r="A106" s="22" t="n"/>
      <c r="B106" s="22" t="n"/>
      <c r="C106" s="22" t="n"/>
      <c r="D106" s="22" t="n"/>
      <c r="E106" s="22" t="n"/>
      <c r="F106" s="22" t="n"/>
      <c r="G106" s="22" t="n"/>
      <c r="H106" s="22" t="n"/>
      <c r="I106" s="23" t="n"/>
      <c r="J106" s="23" t="n"/>
      <c r="K106" s="23" t="n"/>
      <c r="L106" s="22" t="n"/>
      <c r="M106" s="22" t="n"/>
      <c r="N106" s="23" t="n"/>
      <c r="O106" s="22" t="n"/>
      <c r="P106" s="24">
        <f>IF($A106="","",IF($G106="","",IF($G106="Enrolled","Active",IF(OR($G106="Waitlisted",$G106="Pending"),"Pending",IF(OR($G106="Dropped",$G106="Withdrawn",$G106="Completed"),"Inactive",IF($G106="Not Found","Not Applicable",""))))))</f>
        <v/>
      </c>
      <c r="Q106" s="24">
        <f>IF($A106="","",IF(OR($B106="",$D106="",$E106="",$F106="",$G106="",$H106=""),"Incomplete",IF($T106="Duplicate","Duplicate",IF(AND($G106="Not Found",$H106="Not Found"),"Incomplete",IF(AND($G106="Not Found",OR($H106="Active",$H106="Pending")),"Unexpected LMS Record",IF($H106=$P106,"Matched",IF(AND($P106="Active",$H106="Not Found"),"Missing in LMS",IF(AND($P106="Inactive",OR($H106="Active",$H106="Pending")),"Access Should Be Removed","Status Mismatch"))))))))</f>
        <v/>
      </c>
      <c r="R106" s="25">
        <f>IF($A106="","",IF(OR($Q106="Matched",$Q106="Incomplete",$Q106="Duplicate",$M106="Resolved",$M106="No Action Needed",$K106=""),"",MAX(0,Lists!$B$2-$K106)))</f>
        <v/>
      </c>
      <c r="S106" s="24">
        <f>IF($A106="","",IF(OR($Q106="Matched",$Q106="Incomplete",$Q106="Duplicate",$M106="Resolved",$M106="No Action Needed"),"",IF(OR($Q106="Missing in LMS",$Q106="Access Should Be Removed",$Q106="Unexpected LMS Record",AND(ISNUMBER($R106),$R106&gt;=Lists!$B$3)),"High","Medium")))</f>
        <v/>
      </c>
      <c r="T106" s="24">
        <f>IF($A106="","",IF(OR($B106="",$D106="",$E106="",$F106=""),"",IF(COUNTIFS($B$7:$B$106,$B106,$D$7:$D$106,$D106,$E$7:$E$106,$E106,$F$7:$F$106,$F106)&gt;1,"Duplicate","Unique")))</f>
        <v/>
      </c>
    </row>
  </sheetData>
  <autoFilter ref="A6:T106"/>
  <mergeCells count="3">
    <mergeCell ref="A1:T1"/>
    <mergeCell ref="A4:T4"/>
    <mergeCell ref="A2:T2"/>
  </mergeCells>
  <conditionalFormatting sqref="A7:T106">
    <cfRule type="expression" priority="1" dxfId="5" stopIfTrue="1">
      <formula>$Q7="Missing in LMS"</formula>
    </cfRule>
    <cfRule type="expression" priority="2" dxfId="5" stopIfTrue="1">
      <formula>$Q7="Access Should Be Removed"</formula>
    </cfRule>
    <cfRule type="expression" priority="3" dxfId="5" stopIfTrue="1">
      <formula>$Q7="Unexpected LMS Record"</formula>
    </cfRule>
    <cfRule type="expression" priority="4" dxfId="3" stopIfTrue="1">
      <formula>$Q7="Status Mismatch"</formula>
    </cfRule>
    <cfRule type="expression" priority="5" dxfId="6" stopIfTrue="1">
      <formula>$Q7="Incomplete"</formula>
    </cfRule>
    <cfRule type="expression" priority="6" dxfId="7" stopIfTrue="1">
      <formula>$Q7="Duplicate"</formula>
    </cfRule>
    <cfRule type="expression" priority="7" dxfId="4" stopIfTrue="1">
      <formula>$Q7="Matched"</formula>
    </cfRule>
  </conditionalFormatting>
  <conditionalFormatting sqref="K7:K106">
    <cfRule type="expression" priority="8" dxfId="5">
      <formula>AND($A7&lt;&gt;"",$Q7&lt;&gt;"Matched",$Q7&lt;&gt;"Incomplete",$Q7&lt;&gt;"Duplicate",$M7&lt;&gt;"Resolved",$M7&lt;&gt;"No Action Needed",$K7="")</formula>
    </cfRule>
  </conditionalFormatting>
  <conditionalFormatting sqref="L7:L106">
    <cfRule type="expression" priority="9" dxfId="5">
      <formula>AND($A7&lt;&gt;"",$Q7&lt;&gt;"Matched",$Q7&lt;&gt;"Incomplete",$Q7&lt;&gt;"Duplicate",$M7&lt;&gt;"Resolved",$M7&lt;&gt;"No Action Needed",$L7="")</formula>
    </cfRule>
  </conditionalFormatting>
  <conditionalFormatting sqref="N7:N106">
    <cfRule type="expression" priority="10" dxfId="5">
      <formula>AND($M7="Resolved",$N7="")</formula>
    </cfRule>
    <cfRule type="expression" priority="11" dxfId="3">
      <formula>AND($N7&lt;&gt;"",$M7&lt;&gt;"Resolved")</formula>
    </cfRule>
  </conditionalFormatting>
  <conditionalFormatting sqref="S7:S106">
    <cfRule type="expression" priority="12" dxfId="8">
      <formula>$S7="High"</formula>
    </cfRule>
    <cfRule type="expression" priority="13" dxfId="3">
      <formula>$S7="Medium"</formula>
    </cfRule>
  </conditionalFormatting>
  <conditionalFormatting sqref="A7:A106">
    <cfRule type="expression" priority="14" dxfId="0">
      <formula>AND($A7&lt;&gt;"",COUNTIF($A$7:$A$106,$A7)&gt;1)</formula>
    </cfRule>
  </conditionalFormatting>
  <dataValidations count="10">
    <dataValidation sqref="A7:A106" showDropDown="0" showInputMessage="0" showErrorMessage="1" allowBlank="0" errorTitle="Duplicate ID" error="Each Reconciliation ID must be unique." type="custom" errorStyle="stop">
      <formula1>OR(A7="",COUNTIF($A$7:$A$106,A7)=1)</formula1>
    </dataValidation>
    <dataValidation sqref="G7:G106" showDropDown="0" showInputMessage="0" showErrorMessage="1" allowBlank="0" errorTitle="Invalid SIS Status" error="Select a SIS status from the list." type="list">
      <formula1>'Lists'!$D$2:$D$9</formula1>
    </dataValidation>
    <dataValidation sqref="H7:H106" showDropDown="0" showInputMessage="0" showErrorMessage="1" allowBlank="0" errorTitle="Invalid LMS Status" error="Select an LMS status from the list." type="list">
      <formula1>'Lists'!$E$2:$E$5</formula1>
    </dataValidation>
    <dataValidation sqref="L7:L106" showDropDown="0" showInputMessage="0" showErrorMessage="1" allowBlank="0" errorTitle="Invalid Owner" error="Select an owner from the list or leave the cell blank." type="list">
      <formula1>'Lists'!$F$2:$F$5</formula1>
    </dataValidation>
    <dataValidation sqref="M7:M106" showDropDown="0" showInputMessage="0" showErrorMessage="1" allowBlank="0" errorTitle="Invalid Resolution Status" error="Select a resolution status from the list." type="list">
      <formula1>'Lists'!$G$2:$G$5</formula1>
    </dataValidation>
    <dataValidation sqref="I7:I106" showDropDown="0" showInputMessage="0" showErrorMessage="1" allowBlank="0" errorTitle="Invalid Date" error="Enter a date from 01/01/2020 through the reporting as-of date." type="custom">
      <formula1>OR(I7="",AND(ISNUMBER(I7),I7&gt;=DATE(2020,1,1),I7&lt;=Lists!$B$2))</formula1>
    </dataValidation>
    <dataValidation sqref="J7:J106" showDropDown="0" showInputMessage="0" showErrorMessage="1" allowBlank="0" errorTitle="Invalid Date" error="Enter a date from 01/01/2020 through the reporting as-of date." type="custom">
      <formula1>OR(J7="",AND(ISNUMBER(J7),J7&gt;=DATE(2020,1,1),J7&lt;=Lists!$B$2))</formula1>
    </dataValidation>
    <dataValidation sqref="K7:K106" showDropDown="0" showInputMessage="0" showErrorMessage="1" allowBlank="0" errorTitle="Invalid Date" error="Enter a date from 01/01/2020 through the reporting as-of date." type="custom">
      <formula1>OR(K7="",AND(ISNUMBER(K7),K7&gt;=DATE(2020,1,1),K7&lt;=Lists!$B$2))</formula1>
    </dataValidation>
    <dataValidation sqref="N7:N106" showDropDown="0" showInputMessage="0" showErrorMessage="1" allowBlank="0" errorTitle="Invalid Resolution Date" error="Enter a date no later than the reporting date and not before the issue date." type="custom">
      <formula1>OR(N7="",AND(ISNUMBER(N7),N7&lt;=Lists!$B$2,OR(K7="",N7&gt;=K7)))</formula1>
    </dataValidation>
    <dataValidation sqref="O7:O106" showDropDown="0" showInputMessage="0" showErrorMessage="1" allowBlank="0" errorTitle="Notes Too Long" error="Resolution notes must contain no more than 500 characters." type="textLength" operator="lessThanOrEqual">
      <formula1>500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3" customWidth="1" min="3" max="3"/>
    <col width="18" customWidth="1" min="4" max="4"/>
    <col width="18" customWidth="1" min="5" max="5"/>
    <col width="20" customWidth="1" min="6" max="6"/>
    <col width="22" customWidth="1" min="7" max="7"/>
    <col width="3" customWidth="1" min="8" max="8"/>
    <col width="18" customWidth="1" min="9" max="9"/>
    <col width="24" customWidth="1" min="10" max="10"/>
  </cols>
  <sheetData>
    <row r="1">
      <c r="A1" s="1" t="inlineStr">
        <is>
          <t>Workbook Settings</t>
        </is>
      </c>
      <c r="D1" s="26" t="inlineStr">
        <is>
          <t>SIS Status</t>
        </is>
      </c>
      <c r="E1" s="26" t="inlineStr">
        <is>
          <t>LMS Status</t>
        </is>
      </c>
      <c r="F1" s="26" t="inlineStr">
        <is>
          <t>Owner</t>
        </is>
      </c>
      <c r="G1" s="26" t="inlineStr">
        <is>
          <t>Resolution Status</t>
        </is>
      </c>
      <c r="I1" s="26" t="inlineStr">
        <is>
          <t>SIS Status</t>
        </is>
      </c>
      <c r="J1" s="26" t="inlineStr">
        <is>
          <t>Expected LMS Status</t>
        </is>
      </c>
    </row>
    <row r="2">
      <c r="A2" s="27" t="inlineStr">
        <is>
          <t>Reporting As of Date</t>
        </is>
      </c>
      <c r="B2" s="28" t="n">
        <v>46271</v>
      </c>
      <c r="D2" s="29" t="inlineStr">
        <is>
          <t>Enrolled</t>
        </is>
      </c>
      <c r="E2" s="29" t="inlineStr">
        <is>
          <t>Active</t>
        </is>
      </c>
      <c r="F2" s="29" t="inlineStr">
        <is>
          <t>Jordan Lee</t>
        </is>
      </c>
      <c r="G2" s="29" t="inlineStr">
        <is>
          <t>Not Started</t>
        </is>
      </c>
      <c r="I2" s="29" t="inlineStr">
        <is>
          <t>Enrolled</t>
        </is>
      </c>
      <c r="J2" s="29" t="inlineStr">
        <is>
          <t>Active</t>
        </is>
      </c>
    </row>
    <row r="3">
      <c r="A3" s="27" t="inlineStr">
        <is>
          <t>Aging Alert Days</t>
        </is>
      </c>
      <c r="B3" s="30" t="n">
        <v>3</v>
      </c>
      <c r="D3" s="31" t="inlineStr">
        <is>
          <t>Waitlisted</t>
        </is>
      </c>
      <c r="E3" s="31" t="inlineStr">
        <is>
          <t>Pending</t>
        </is>
      </c>
      <c r="F3" s="31" t="inlineStr">
        <is>
          <t>Morgan Reed</t>
        </is>
      </c>
      <c r="G3" s="31" t="inlineStr">
        <is>
          <t>In Progress</t>
        </is>
      </c>
      <c r="I3" s="31" t="inlineStr">
        <is>
          <t>Waitlisted</t>
        </is>
      </c>
      <c r="J3" s="31" t="inlineStr">
        <is>
          <t>Pending</t>
        </is>
      </c>
    </row>
    <row r="4">
      <c r="D4" s="29" t="inlineStr">
        <is>
          <t>Pending</t>
        </is>
      </c>
      <c r="E4" s="29" t="inlineStr">
        <is>
          <t>Inactive</t>
        </is>
      </c>
      <c r="F4" s="29" t="inlineStr">
        <is>
          <t>Casey Brooks</t>
        </is>
      </c>
      <c r="G4" s="29" t="inlineStr">
        <is>
          <t>Resolved</t>
        </is>
      </c>
      <c r="I4" s="29" t="inlineStr">
        <is>
          <t>Pending</t>
        </is>
      </c>
      <c r="J4" s="29" t="inlineStr">
        <is>
          <t>Pending</t>
        </is>
      </c>
    </row>
    <row r="5">
      <c r="D5" s="31" t="inlineStr">
        <is>
          <t>Dropped</t>
        </is>
      </c>
      <c r="E5" s="31" t="inlineStr">
        <is>
          <t>Not Found</t>
        </is>
      </c>
      <c r="F5" s="31" t="inlineStr">
        <is>
          <t>Taylor Quinn</t>
        </is>
      </c>
      <c r="G5" s="31" t="inlineStr">
        <is>
          <t>No Action Needed</t>
        </is>
      </c>
      <c r="I5" s="31" t="inlineStr">
        <is>
          <t>Dropped</t>
        </is>
      </c>
      <c r="J5" s="31" t="inlineStr">
        <is>
          <t>Inactive</t>
        </is>
      </c>
    </row>
    <row r="6">
      <c r="D6" s="29" t="inlineStr">
        <is>
          <t>Withdrawn</t>
        </is>
      </c>
      <c r="I6" s="29" t="inlineStr">
        <is>
          <t>Withdrawn</t>
        </is>
      </c>
      <c r="J6" s="29" t="inlineStr">
        <is>
          <t>Inactive</t>
        </is>
      </c>
    </row>
    <row r="7">
      <c r="D7" s="31" t="inlineStr">
        <is>
          <t>Completed</t>
        </is>
      </c>
      <c r="I7" s="31" t="inlineStr">
        <is>
          <t>Completed</t>
        </is>
      </c>
      <c r="J7" s="31" t="inlineStr">
        <is>
          <t>Inactive</t>
        </is>
      </c>
    </row>
    <row r="8">
      <c r="D8" s="29" t="inlineStr">
        <is>
          <t>Not Found</t>
        </is>
      </c>
      <c r="I8" s="29" t="inlineStr">
        <is>
          <t>Not Found</t>
        </is>
      </c>
      <c r="J8" s="29" t="inlineStr">
        <is>
          <t>Not Applicable</t>
        </is>
      </c>
    </row>
    <row r="9">
      <c r="D9" s="31" t="inlineStr">
        <is>
          <t>Unknown</t>
        </is>
      </c>
      <c r="I9" s="31" t="inlineStr">
        <is>
          <t>Unknown</t>
        </is>
      </c>
      <c r="J9" s="31" t="inlineStr">
        <is>
          <t>Review Required</t>
        </is>
      </c>
    </row>
  </sheetData>
  <mergeCells count="1">
    <mergeCell ref="A1:B1"/>
  </mergeCells>
  <dataValidations count="2">
    <dataValidation sqref="B2" showDropDown="0" showInputMessage="1" showErrorMessage="1" allowBlank="0" errorTitle="Invalid Reporting Date" error="Enter a date from 01/01/2020 through 12/31/2099." promptTitle="Reporting As of Date" prompt="Date used for aging calculations and dashboard reporting." type="date" operator="between">
      <formula1>DATE(2020,1,1)</formula1>
      <formula2>DATE(2099,12,31)</formula2>
    </dataValidation>
    <dataValidation sqref="B3" showDropDown="0" showInputMessage="1" showErrorMessage="1" allowBlank="0" errorTitle="Invalid Aging Threshold" error="Enter a whole number from 1 through 365." promptTitle="Aging Alert Days" prompt="Number of calendar days before an unresolved standard mismatch becomes high priority." type="whole" operator="between">
      <formula1>1</formula1>
      <formula2>365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27" customHeight="1">
      <c r="A1" s="1" t="inlineStr">
        <is>
          <t>Instructions</t>
        </is>
      </c>
    </row>
    <row r="3" ht="22" customHeight="1">
      <c r="A3" s="12" t="inlineStr">
        <is>
          <t>1 — How to Use This Workbook</t>
        </is>
      </c>
    </row>
    <row r="4" ht="24" customHeight="1">
      <c r="A4" s="7" t="inlineStr">
        <is>
          <t>1. Update Reporting As of Date and Aging Alert Days on the Lists sheet.</t>
        </is>
      </c>
      <c r="B4" s="33" t="n"/>
      <c r="C4" s="33" t="n"/>
      <c r="D4" s="33" t="n"/>
      <c r="E4" s="33" t="n"/>
      <c r="F4" s="34" t="n"/>
    </row>
    <row r="5" ht="24" customHeight="1">
      <c r="A5" s="7" t="inlineStr">
        <is>
          <t>2. Enter or paste one enrollment record per row on the Reconciliation sheet.</t>
        </is>
      </c>
      <c r="B5" s="33" t="n"/>
      <c r="C5" s="33" t="n"/>
      <c r="D5" s="33" t="n"/>
      <c r="E5" s="33" t="n"/>
      <c r="F5" s="34" t="n"/>
    </row>
    <row r="6" ht="24" customHeight="1">
      <c r="A6" s="7" t="inlineStr">
        <is>
          <t>3. Complete all required input columns.</t>
        </is>
      </c>
      <c r="B6" s="33" t="n"/>
      <c r="C6" s="33" t="n"/>
      <c r="D6" s="33" t="n"/>
      <c r="E6" s="33" t="n"/>
      <c r="F6" s="34" t="n"/>
    </row>
    <row r="7" ht="24" customHeight="1">
      <c r="A7" s="7" t="inlineStr">
        <is>
          <t>4. Review the calculated Expected LMS Status and Reconciliation Result.</t>
        </is>
      </c>
      <c r="B7" s="33" t="n"/>
      <c r="C7" s="33" t="n"/>
      <c r="D7" s="33" t="n"/>
      <c r="E7" s="33" t="n"/>
      <c r="F7" s="34" t="n"/>
    </row>
    <row r="8" ht="24" customHeight="1">
      <c r="A8" s="7" t="inlineStr">
        <is>
          <t>5. Assign an owner and issue date for each unresolved discrepancy.</t>
        </is>
      </c>
      <c r="B8" s="33" t="n"/>
      <c r="C8" s="33" t="n"/>
      <c r="D8" s="33" t="n"/>
      <c r="E8" s="33" t="n"/>
      <c r="F8" s="34" t="n"/>
    </row>
    <row r="9" ht="24" customHeight="1">
      <c r="A9" s="7" t="inlineStr">
        <is>
          <t>6. Update the resolution status, resolution date, and notes as work is completed.</t>
        </is>
      </c>
      <c r="B9" s="33" t="n"/>
      <c r="C9" s="33" t="n"/>
      <c r="D9" s="33" t="n"/>
      <c r="E9" s="33" t="n"/>
      <c r="F9" s="34" t="n"/>
    </row>
    <row r="10" ht="24" customHeight="1">
      <c r="A10" s="7" t="inlineStr">
        <is>
          <t>7. Review Dashboard alerts before concluding the reconciliation cycle.</t>
        </is>
      </c>
      <c r="B10" s="33" t="n"/>
      <c r="C10" s="33" t="n"/>
      <c r="D10" s="33" t="n"/>
      <c r="E10" s="33" t="n"/>
      <c r="F10" s="34" t="n"/>
    </row>
    <row r="12" ht="22" customHeight="1">
      <c r="A12" s="12" t="inlineStr">
        <is>
          <t>2 — Required Fields</t>
        </is>
      </c>
    </row>
    <row r="13" ht="30" customHeight="1">
      <c r="A13" s="7" t="inlineStr">
        <is>
          <t>Required fields: Reconciliation ID, Learner Reference, Course Code, Section, Term, SIS Status, and LMS Status.</t>
        </is>
      </c>
      <c r="B13" s="33" t="n"/>
      <c r="C13" s="33" t="n"/>
      <c r="D13" s="33" t="n"/>
      <c r="E13" s="33" t="n"/>
      <c r="F13" s="34" t="n"/>
    </row>
    <row r="14" ht="24" customHeight="1">
      <c r="A14" s="7" t="inlineStr">
        <is>
          <t>A populated row missing any required field returns Incomplete.</t>
        </is>
      </c>
      <c r="B14" s="33" t="n"/>
      <c r="C14" s="33" t="n"/>
      <c r="D14" s="33" t="n"/>
      <c r="E14" s="33" t="n"/>
      <c r="F14" s="34" t="n"/>
    </row>
    <row r="16" ht="22" customHeight="1">
      <c r="A16" s="12" t="inlineStr">
        <is>
          <t>3 — Result Definitions</t>
        </is>
      </c>
    </row>
    <row r="17">
      <c r="A17" s="8" t="inlineStr">
        <is>
          <t>Result</t>
        </is>
      </c>
      <c r="B17" s="8" t="inlineStr">
        <is>
          <t>Definition</t>
        </is>
      </c>
      <c r="C17" s="33" t="n"/>
      <c r="D17" s="33" t="n"/>
      <c r="E17" s="33" t="n"/>
      <c r="F17" s="34" t="n"/>
    </row>
    <row r="18" ht="30" customHeight="1">
      <c r="A18" s="13" t="inlineStr">
        <is>
          <t>Matched</t>
        </is>
      </c>
      <c r="B18" s="7" t="inlineStr">
        <is>
          <t>LMS status equals the status expected from the SIS status.</t>
        </is>
      </c>
      <c r="C18" s="33" t="n"/>
      <c r="D18" s="33" t="n"/>
      <c r="E18" s="33" t="n"/>
      <c r="F18" s="34" t="n"/>
    </row>
    <row r="19" ht="30" customHeight="1">
      <c r="A19" s="13" t="inlineStr">
        <is>
          <t>Missing in LMS</t>
        </is>
      </c>
      <c r="B19" s="7" t="inlineStr">
        <is>
          <t>The SIS shows Enrolled, but the LMS record is Not Found.</t>
        </is>
      </c>
      <c r="C19" s="33" t="n"/>
      <c r="D19" s="33" t="n"/>
      <c r="E19" s="33" t="n"/>
      <c r="F19" s="34" t="n"/>
    </row>
    <row r="20" ht="30" customHeight="1">
      <c r="A20" s="13" t="inlineStr">
        <is>
          <t>Access Should Be Removed</t>
        </is>
      </c>
      <c r="B20" s="7" t="inlineStr">
        <is>
          <t>The SIS shows Dropped, Withdrawn, or Completed while LMS access remains Active or Pending.</t>
        </is>
      </c>
      <c r="C20" s="33" t="n"/>
      <c r="D20" s="33" t="n"/>
      <c r="E20" s="33" t="n"/>
      <c r="F20" s="34" t="n"/>
    </row>
    <row r="21" ht="30" customHeight="1">
      <c r="A21" s="13" t="inlineStr">
        <is>
          <t>Unexpected LMS Record</t>
        </is>
      </c>
      <c r="B21" s="7" t="inlineStr">
        <is>
          <t>No SIS record is found, but the LMS record is Active or Pending.</t>
        </is>
      </c>
      <c r="C21" s="33" t="n"/>
      <c r="D21" s="33" t="n"/>
      <c r="E21" s="33" t="n"/>
      <c r="F21" s="34" t="n"/>
    </row>
    <row r="22" ht="30" customHeight="1">
      <c r="A22" s="13" t="inlineStr">
        <is>
          <t>Status Mismatch</t>
        </is>
      </c>
      <c r="B22" s="7" t="inlineStr">
        <is>
          <t>Both systems contain a record, but the LMS status does not equal the expected status.</t>
        </is>
      </c>
      <c r="C22" s="33" t="n"/>
      <c r="D22" s="33" t="n"/>
      <c r="E22" s="33" t="n"/>
      <c r="F22" s="34" t="n"/>
    </row>
    <row r="23" ht="30" customHeight="1">
      <c r="A23" s="13" t="inlineStr">
        <is>
          <t>Incomplete</t>
        </is>
      </c>
      <c r="B23" s="7" t="inlineStr">
        <is>
          <t>One or more required values are missing, or both systems show Not Found.</t>
        </is>
      </c>
      <c r="C23" s="33" t="n"/>
      <c r="D23" s="33" t="n"/>
      <c r="E23" s="33" t="n"/>
      <c r="F23" s="34" t="n"/>
    </row>
    <row r="24" ht="30" customHeight="1">
      <c r="A24" s="13" t="inlineStr">
        <is>
          <t>Duplicate</t>
        </is>
      </c>
      <c r="B24" s="7" t="inlineStr">
        <is>
          <t>The same learner, course, section, and term combination appears more than once.</t>
        </is>
      </c>
      <c r="C24" s="33" t="n"/>
      <c r="D24" s="33" t="n"/>
      <c r="E24" s="33" t="n"/>
      <c r="F24" s="34" t="n"/>
    </row>
    <row r="26" ht="22" customHeight="1">
      <c r="A26" s="12" t="inlineStr">
        <is>
          <t>4 — Priority Rules</t>
        </is>
      </c>
    </row>
    <row r="27" ht="30" customHeight="1">
      <c r="A27" s="7" t="inlineStr">
        <is>
          <t>High: unresolved missing LMS access, unexpected LMS access, access that should be removed, or an aged mismatch.</t>
        </is>
      </c>
      <c r="B27" s="33" t="n"/>
      <c r="C27" s="33" t="n"/>
      <c r="D27" s="33" t="n"/>
      <c r="E27" s="33" t="n"/>
      <c r="F27" s="34" t="n"/>
    </row>
    <row r="28" ht="24" customHeight="1">
      <c r="A28" s="7" t="inlineStr">
        <is>
          <t>Medium: other unresolved discrepancies below the aging threshold.</t>
        </is>
      </c>
      <c r="B28" s="33" t="n"/>
      <c r="C28" s="33" t="n"/>
      <c r="D28" s="33" t="n"/>
      <c r="E28" s="33" t="n"/>
      <c r="F28" s="34" t="n"/>
    </row>
    <row r="29" ht="24" customHeight="1">
      <c r="A29" s="7" t="inlineStr">
        <is>
          <t>Blank priority: matched, incomplete, duplicate, resolved, or no-action records.</t>
        </is>
      </c>
      <c r="B29" s="33" t="n"/>
      <c r="C29" s="33" t="n"/>
      <c r="D29" s="33" t="n"/>
      <c r="E29" s="33" t="n"/>
      <c r="F29" s="34" t="n"/>
    </row>
    <row r="30" ht="24" customHeight="1">
      <c r="A30" s="7" t="inlineStr">
        <is>
          <t>Priority is an operational queueing aid, not a risk or compliance determination.</t>
        </is>
      </c>
      <c r="B30" s="33" t="n"/>
      <c r="C30" s="33" t="n"/>
      <c r="D30" s="33" t="n"/>
      <c r="E30" s="33" t="n"/>
      <c r="F30" s="34" t="n"/>
    </row>
    <row r="32" ht="22" customHeight="1">
      <c r="A32" s="12" t="inlineStr">
        <is>
          <t>5 — Review Checks</t>
        </is>
      </c>
    </row>
    <row r="33" ht="24" customHeight="1">
      <c r="A33" s="7" t="inlineStr">
        <is>
          <t>• There are no incomplete records.</t>
        </is>
      </c>
      <c r="B33" s="33" t="n"/>
      <c r="C33" s="33" t="n"/>
      <c r="D33" s="33" t="n"/>
      <c r="E33" s="33" t="n"/>
      <c r="F33" s="34" t="n"/>
    </row>
    <row r="34" ht="24" customHeight="1">
      <c r="A34" s="7" t="inlineStr">
        <is>
          <t>• Duplicate combinations have been investigated.</t>
        </is>
      </c>
      <c r="B34" s="33" t="n"/>
      <c r="C34" s="33" t="n"/>
      <c r="D34" s="33" t="n"/>
      <c r="E34" s="33" t="n"/>
      <c r="F34" s="34" t="n"/>
    </row>
    <row r="35" ht="24" customHeight="1">
      <c r="A35" s="7" t="inlineStr">
        <is>
          <t>• Every unresolved discrepancy has an issue date.</t>
        </is>
      </c>
      <c r="B35" s="33" t="n"/>
      <c r="C35" s="33" t="n"/>
      <c r="D35" s="33" t="n"/>
      <c r="E35" s="33" t="n"/>
      <c r="F35" s="34" t="n"/>
    </row>
    <row r="36" ht="24" customHeight="1">
      <c r="A36" s="7" t="inlineStr">
        <is>
          <t>• Every unresolved discrepancy has an owner.</t>
        </is>
      </c>
      <c r="B36" s="33" t="n"/>
      <c r="C36" s="33" t="n"/>
      <c r="D36" s="33" t="n"/>
      <c r="E36" s="33" t="n"/>
      <c r="F36" s="34" t="n"/>
    </row>
    <row r="37" ht="24" customHeight="1">
      <c r="A37" s="7" t="inlineStr">
        <is>
          <t>• Every resolved record has a resolution date.</t>
        </is>
      </c>
      <c r="B37" s="33" t="n"/>
      <c r="C37" s="33" t="n"/>
      <c r="D37" s="33" t="n"/>
      <c r="E37" s="33" t="n"/>
      <c r="F37" s="34" t="n"/>
    </row>
    <row r="38" ht="24" customHeight="1">
      <c r="A38" s="7" t="inlineStr">
        <is>
          <t>• Resolution dates are not before issue dates.</t>
        </is>
      </c>
      <c r="B38" s="33" t="n"/>
      <c r="C38" s="33" t="n"/>
      <c r="D38" s="33" t="n"/>
      <c r="E38" s="33" t="n"/>
      <c r="F38" s="34" t="n"/>
    </row>
    <row r="39" ht="24" customHeight="1">
      <c r="A39" s="7" t="inlineStr">
        <is>
          <t>• High-priority issues have been reviewed.</t>
        </is>
      </c>
      <c r="B39" s="33" t="n"/>
      <c r="C39" s="33" t="n"/>
      <c r="D39" s="33" t="n"/>
      <c r="E39" s="33" t="n"/>
      <c r="F39" s="34" t="n"/>
    </row>
    <row r="40" ht="24" customHeight="1">
      <c r="A40" s="7" t="inlineStr">
        <is>
          <t>• The reporting as-of date is current for the reconciliation cycle.</t>
        </is>
      </c>
      <c r="B40" s="33" t="n"/>
      <c r="C40" s="33" t="n"/>
      <c r="D40" s="33" t="n"/>
      <c r="E40" s="33" t="n"/>
      <c r="F40" s="34" t="n"/>
    </row>
    <row r="42" ht="22" customHeight="1">
      <c r="A42" s="12" t="inlineStr">
        <is>
          <t>6 — Data Handling Note</t>
        </is>
      </c>
    </row>
    <row r="43" ht="44" customHeight="1">
      <c r="A43" s="32" t="inlineStr">
        <is>
          <t>Use only the minimum information needed for operational reconciliation. Do not enter sensitive personal information or real student data into example or training copies of this workbook.</t>
        </is>
      </c>
      <c r="B43" s="33" t="n"/>
      <c r="C43" s="33" t="n"/>
      <c r="D43" s="33" t="n"/>
      <c r="E43" s="33" t="n"/>
      <c r="F43" s="34" t="n"/>
    </row>
  </sheetData>
  <mergeCells count="37">
    <mergeCell ref="A16:F16"/>
    <mergeCell ref="A37:F37"/>
    <mergeCell ref="A27:F27"/>
    <mergeCell ref="A12:F12"/>
    <mergeCell ref="B22:F22"/>
    <mergeCell ref="A3:F3"/>
    <mergeCell ref="A26:F26"/>
    <mergeCell ref="B18:F18"/>
    <mergeCell ref="B21:F21"/>
    <mergeCell ref="A33:F33"/>
    <mergeCell ref="A42:F42"/>
    <mergeCell ref="A14:F14"/>
    <mergeCell ref="A5:F5"/>
    <mergeCell ref="A32:F32"/>
    <mergeCell ref="A8:F8"/>
    <mergeCell ref="B23:F23"/>
    <mergeCell ref="A35:F35"/>
    <mergeCell ref="A4:F4"/>
    <mergeCell ref="B17:F17"/>
    <mergeCell ref="A29:F29"/>
    <mergeCell ref="A43:F43"/>
    <mergeCell ref="A38:F38"/>
    <mergeCell ref="A10:F10"/>
    <mergeCell ref="A28:F28"/>
    <mergeCell ref="A13:F13"/>
    <mergeCell ref="A9:F9"/>
    <mergeCell ref="B19:F19"/>
    <mergeCell ref="A34:F34"/>
    <mergeCell ref="A40:F40"/>
    <mergeCell ref="A30:F30"/>
    <mergeCell ref="A39:F39"/>
    <mergeCell ref="B24:F24"/>
    <mergeCell ref="A36:F36"/>
    <mergeCell ref="B20:F20"/>
    <mergeCell ref="A1:F1"/>
    <mergeCell ref="A6:F6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2026-09-06T13:12:54Z</dcterms:created>
  <dcterms:modified xmlns:dcterms="http://purl.org/dc/terms/" xmlns:xsi="http://www.w3.org/2001/XMLSchema-instance" xsi:type="dcterms:W3CDTF">2026-09-06T13:12:55+00:00Z</dcterms:modified>
</cp:coreProperties>
</file>