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Gradebook" sheetId="2" state="visible" r:id="rId2"/>
    <sheet xmlns:r="http://schemas.openxmlformats.org/officeDocument/2006/relationships" name="Assignments" sheetId="3" state="visible" r:id="rId3"/>
    <sheet xmlns:r="http://schemas.openxmlformats.org/officeDocument/2006/relationships" name="Instructions" sheetId="4" state="visible" r:id="rId4"/>
  </sheets>
  <definedNames>
    <definedName name="_xlnm._FilterDatabase" localSheetId="0" hidden="1">'Dashboard'!$A$26:$E$38</definedName>
    <definedName name="_xlnm._FilterDatabase" localSheetId="1" hidden="1">'Gradebook'!$A$5:$V$105</definedName>
    <definedName name="_xlnm._FilterDatabase" localSheetId="2" hidden="1">'Assignments'!$A$5:$G$17</definedName>
  </definedNames>
  <calcPr calcId="124519" fullCalcOnLoad="1"/>
</workbook>
</file>

<file path=xl/styles.xml><?xml version="1.0" encoding="utf-8"?>
<styleSheet xmlns="http://schemas.openxmlformats.org/spreadsheetml/2006/main">
  <numFmts count="2">
    <numFmt numFmtId="164" formatCode="0.0%"/>
    <numFmt numFmtId="165" formatCode="mm/dd/yyyy"/>
  </numFmts>
  <fonts count="9">
    <font>
      <name val="Calibri"/>
      <family val="2"/>
      <color theme="1"/>
      <sz val="11"/>
      <scheme val="minor"/>
    </font>
    <font>
      <name val="Calibri"/>
      <b val="1"/>
      <color rgb="00FFFFFF"/>
      <sz val="16"/>
    </font>
    <font>
      <name val="Calibri"/>
      <i val="1"/>
      <color rgb="0024333A"/>
      <sz val="11"/>
    </font>
    <font>
      <name val="Calibri"/>
      <b val="1"/>
      <color rgb="0024333A"/>
      <sz val="10"/>
    </font>
    <font>
      <name val="Calibri"/>
      <color rgb="0024333A"/>
      <sz val="10"/>
    </font>
    <font>
      <name val="Calibri"/>
      <b val="1"/>
      <color rgb="00FFFFFF"/>
      <sz val="10"/>
    </font>
    <font>
      <name val="Calibri"/>
      <b val="1"/>
      <color rgb="00183B4E"/>
      <sz val="14"/>
    </font>
    <font>
      <name val="Calibri"/>
      <b val="1"/>
      <color rgb="00183B4E"/>
      <sz val="12"/>
    </font>
    <font>
      <name val="Calibri"/>
      <b val="1"/>
      <color rgb="00FFFFFF"/>
      <sz val="11"/>
    </font>
  </fonts>
  <fills count="10">
    <fill>
      <patternFill/>
    </fill>
    <fill>
      <patternFill patternType="gray125"/>
    </fill>
    <fill>
      <patternFill patternType="solid">
        <fgColor rgb="00183B4E"/>
      </patternFill>
    </fill>
    <fill>
      <patternFill patternType="solid">
        <fgColor rgb="00F3F7F6"/>
      </patternFill>
    </fill>
    <fill>
      <patternFill patternType="solid">
        <fgColor rgb="00FFF1C9"/>
      </patternFill>
    </fill>
    <fill>
      <patternFill patternType="solid">
        <fgColor rgb="002F6F73"/>
      </patternFill>
    </fill>
    <fill>
      <patternFill patternType="solid">
        <fgColor rgb="00E7E6E6"/>
      </patternFill>
    </fill>
    <fill>
      <patternFill patternType="solid">
        <fgColor rgb="00FFFFFF"/>
      </patternFill>
    </fill>
    <fill>
      <patternFill patternType="solid">
        <fgColor rgb="00DDEBF7"/>
      </patternFill>
    </fill>
    <fill>
      <patternFill patternType="solid">
        <fgColor rgb="00FFF2CC"/>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51">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vertical="center"/>
    </xf>
    <xf numFmtId="0" fontId="3" fillId="3" borderId="1" applyAlignment="1" pivotButton="0" quotePrefix="0" xfId="0">
      <alignment horizontal="left" vertical="center"/>
    </xf>
    <xf numFmtId="0" fontId="4" fillId="4" borderId="1" applyAlignment="1" pivotButton="0" quotePrefix="0" xfId="0">
      <alignment horizontal="left" vertical="center"/>
    </xf>
    <xf numFmtId="0" fontId="5" fillId="5" borderId="1" applyAlignment="1" pivotButton="0" quotePrefix="0" xfId="0">
      <alignment horizontal="center" vertical="center" wrapText="1"/>
    </xf>
    <xf numFmtId="1" fontId="6" fillId="6" borderId="1" applyAlignment="1" pivotButton="0" quotePrefix="0" xfId="0">
      <alignment horizontal="center" vertical="center"/>
    </xf>
    <xf numFmtId="164" fontId="6" fillId="6" borderId="1" applyAlignment="1" pivotButton="0" quotePrefix="0" xfId="0">
      <alignment horizontal="center" vertical="center"/>
    </xf>
    <xf numFmtId="165" fontId="4" fillId="4" borderId="1" applyAlignment="1" pivotButton="0" quotePrefix="0" xfId="0">
      <alignment horizontal="left" vertical="center"/>
    </xf>
    <xf numFmtId="1" fontId="7" fillId="6" borderId="1" applyAlignment="1" pivotButton="0" quotePrefix="0" xfId="0">
      <alignment horizontal="center" vertical="center"/>
    </xf>
    <xf numFmtId="2" fontId="7" fillId="6" borderId="1" applyAlignment="1" pivotButton="0" quotePrefix="0" xfId="0">
      <alignment horizontal="center" vertical="center"/>
    </xf>
    <xf numFmtId="164" fontId="7" fillId="6" borderId="1" applyAlignment="1" pivotButton="0" quotePrefix="0" xfId="0">
      <alignment horizontal="center" vertical="center"/>
    </xf>
    <xf numFmtId="164" fontId="4" fillId="4" borderId="1" applyAlignment="1" pivotButton="0" quotePrefix="0" xfId="0">
      <alignment horizontal="left" vertical="center"/>
    </xf>
    <xf numFmtId="1" fontId="4" fillId="4" borderId="1" applyAlignment="1" pivotButton="0" quotePrefix="0" xfId="0">
      <alignment horizontal="left" vertical="center"/>
    </xf>
    <xf numFmtId="0" fontId="5" fillId="5" borderId="1" applyAlignment="1" pivotButton="0" quotePrefix="0" xfId="0">
      <alignment horizontal="center" vertical="center"/>
    </xf>
    <xf numFmtId="0" fontId="4" fillId="3" borderId="1" applyAlignment="1" pivotButton="0" quotePrefix="0" xfId="0">
      <alignment horizontal="center" vertical="center"/>
    </xf>
    <xf numFmtId="0" fontId="4" fillId="7" borderId="1" applyAlignment="1" pivotButton="0" quotePrefix="0" xfId="0">
      <alignment horizontal="center" vertical="center"/>
    </xf>
    <xf numFmtId="0" fontId="4" fillId="7" borderId="1" pivotButton="0" quotePrefix="0" xfId="0"/>
    <xf numFmtId="165" fontId="4" fillId="7" borderId="1" pivotButton="0" quotePrefix="0" xfId="0"/>
    <xf numFmtId="2" fontId="4" fillId="7" borderId="1" pivotButton="0" quotePrefix="0" xfId="0"/>
    <xf numFmtId="1" fontId="4" fillId="7" borderId="1" pivotButton="0" quotePrefix="0" xfId="0"/>
    <xf numFmtId="164" fontId="4" fillId="7" borderId="1" pivotButton="0" quotePrefix="0" xfId="0"/>
    <xf numFmtId="0" fontId="4" fillId="3" borderId="1" pivotButton="0" quotePrefix="0" xfId="0"/>
    <xf numFmtId="165" fontId="4" fillId="3" borderId="1" pivotButton="0" quotePrefix="0" xfId="0"/>
    <xf numFmtId="2" fontId="4" fillId="3" borderId="1" pivotButton="0" quotePrefix="0" xfId="0"/>
    <xf numFmtId="1" fontId="4" fillId="3" borderId="1" pivotButton="0" quotePrefix="0" xfId="0"/>
    <xf numFmtId="164" fontId="4" fillId="3" borderId="1" pivotButton="0" quotePrefix="0" xfId="0"/>
    <xf numFmtId="0" fontId="8" fillId="2" borderId="0" applyAlignment="1" pivotButton="0" quotePrefix="0" xfId="0">
      <alignment horizontal="left" vertical="center"/>
    </xf>
    <xf numFmtId="0" fontId="3" fillId="6" borderId="1" pivotButton="0" quotePrefix="0" xfId="0"/>
    <xf numFmtId="0" fontId="3" fillId="0" borderId="0" pivotButton="0" quotePrefix="0" xfId="0"/>
    <xf numFmtId="0" fontId="2" fillId="0" borderId="0" applyAlignment="1" pivotButton="0" quotePrefix="0" xfId="0">
      <alignment horizontal="left" vertical="center"/>
    </xf>
    <xf numFmtId="0" fontId="5" fillId="2" borderId="1" applyAlignment="1" pivotButton="0" quotePrefix="0" xfId="0">
      <alignment horizontal="center" vertical="center" wrapText="1"/>
    </xf>
    <xf numFmtId="0" fontId="4" fillId="4" borderId="1" pivotButton="0" quotePrefix="0" xfId="0"/>
    <xf numFmtId="2" fontId="4" fillId="4" borderId="1" pivotButton="0" quotePrefix="0" xfId="0"/>
    <xf numFmtId="2" fontId="4" fillId="6" borderId="1" pivotButton="0" quotePrefix="0" xfId="0"/>
    <xf numFmtId="164" fontId="4" fillId="6" borderId="1" pivotButton="0" quotePrefix="0" xfId="0"/>
    <xf numFmtId="0" fontId="4" fillId="6" borderId="1" pivotButton="0" quotePrefix="0" xfId="0"/>
    <xf numFmtId="1" fontId="4" fillId="6" borderId="1" pivotButton="0" quotePrefix="0" xfId="0"/>
    <xf numFmtId="0" fontId="4" fillId="6" borderId="1" applyAlignment="1" pivotButton="0" quotePrefix="0" xfId="0">
      <alignment horizontal="left" vertical="center"/>
    </xf>
    <xf numFmtId="2" fontId="4" fillId="4" borderId="1" applyAlignment="1" pivotButton="0" quotePrefix="0" xfId="0">
      <alignment horizontal="left" vertical="center"/>
    </xf>
    <xf numFmtId="0" fontId="4" fillId="4" borderId="1" applyAlignment="1" pivotButton="0" quotePrefix="0" xfId="0">
      <alignment horizontal="left" vertical="top" wrapText="1"/>
    </xf>
    <xf numFmtId="0" fontId="8" fillId="5" borderId="0" applyAlignment="1" pivotButton="0" quotePrefix="0" xfId="0">
      <alignment horizontal="left" vertical="center"/>
    </xf>
    <xf numFmtId="0" fontId="4" fillId="8" borderId="1" applyAlignment="1" pivotButton="0" quotePrefix="0" xfId="0">
      <alignment horizontal="left" vertical="top" wrapText="1"/>
    </xf>
    <xf numFmtId="0" fontId="4" fillId="7" borderId="1" applyAlignment="1" pivotButton="0" quotePrefix="0" xfId="0">
      <alignment horizontal="left" vertical="top" wrapText="1"/>
    </xf>
    <xf numFmtId="0" fontId="4" fillId="9" borderId="1" applyAlignment="1" pivotButton="0" quotePrefix="0" xfId="0">
      <alignment horizontal="left" vertical="top" wrapText="1"/>
    </xf>
    <xf numFmtId="164" fontId="6" fillId="6" borderId="1" applyAlignment="1" pivotButton="0" quotePrefix="0" xfId="0">
      <alignment horizontal="center" vertical="center"/>
    </xf>
    <xf numFmtId="164" fontId="7" fillId="6" borderId="1" applyAlignment="1" pivotButton="0" quotePrefix="0" xfId="0">
      <alignment horizontal="center" vertical="center"/>
    </xf>
    <xf numFmtId="164" fontId="4" fillId="4" borderId="1" applyAlignment="1" pivotButton="0" quotePrefix="0" xfId="0">
      <alignment horizontal="left" vertical="center"/>
    </xf>
    <xf numFmtId="164" fontId="4" fillId="7" borderId="1" pivotButton="0" quotePrefix="0" xfId="0"/>
    <xf numFmtId="164" fontId="4" fillId="3" borderId="1" pivotButton="0" quotePrefix="0" xfId="0"/>
    <xf numFmtId="164" fontId="4" fillId="6" borderId="1" pivotButton="0" quotePrefix="0" xfId="0"/>
  </cellXfs>
  <cellStyles count="1">
    <cellStyle name="Normal" xfId="0" builtinId="0" hidden="0"/>
  </cellStyles>
  <dxfs count="6">
    <dxf>
      <fill>
        <patternFill patternType="solid">
          <fgColor rgb="00E2F0D9"/>
        </patternFill>
      </fill>
    </dxf>
    <dxf>
      <fill>
        <patternFill patternType="solid">
          <fgColor rgb="00F4CCCC"/>
        </patternFill>
      </fill>
    </dxf>
    <dxf>
      <fill>
        <patternFill patternType="solid">
          <fgColor rgb="00FFF2CC"/>
        </patternFill>
      </fill>
    </dxf>
    <dxf>
      <font>
        <name val="Calibri"/>
        <color rgb="00666666"/>
        <sz val="10"/>
      </font>
      <fill>
        <patternFill patternType="solid">
          <fgColor rgb="00D9E1E3"/>
        </patternFill>
      </fill>
    </dxf>
    <dxf>
      <fill>
        <patternFill patternType="solid">
          <fgColor rgb="00D9E1E3"/>
        </patternFill>
      </fill>
    </dxf>
    <dxf>
      <font>
        <name val="Calibri"/>
        <color rgb="00B7473A"/>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Current Grade Distribution</a:t>
            </a:r>
          </a:p>
        </rich>
      </tx>
    </title>
    <plotArea>
      <barChart>
        <barDir val="col"/>
        <grouping val="clustered"/>
        <ser>
          <idx val="0"/>
          <order val="0"/>
          <tx>
            <strRef>
              <f>'Dashboard'!B17</f>
            </strRef>
          </tx>
          <spPr>
            <a:solidFill xmlns:a="http://schemas.openxmlformats.org/drawingml/2006/main">
              <a:srgbClr val="2F6F73"/>
            </a:solidFill>
            <a:ln xmlns:a="http://schemas.openxmlformats.org/drawingml/2006/main">
              <a:solidFill>
                <a:srgbClr val="183B4E"/>
              </a:solidFill>
              <a:prstDash val="solid"/>
            </a:ln>
          </spPr>
          <cat>
            <numRef>
              <f>'Dashboard'!$A$18:$A$22</f>
            </numRef>
          </cat>
          <val>
            <numRef>
              <f>'Dashboard'!$B$18:$B$22</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Grade</a:t>
                </a:r>
              </a:p>
            </rich>
          </tx>
        </title>
        <majorTickMark val="none"/>
        <minorTickMark val="none"/>
        <crossAx val="100"/>
        <lblOffset val="100"/>
      </catAx>
      <valAx>
        <axId val="100"/>
        <scaling>
          <orientation val="minMax"/>
          <min val="0"/>
        </scaling>
        <axPos val="l"/>
        <majorGridlines/>
        <title>
          <tx>
            <rich>
              <a:bodyPr xmlns:a="http://schemas.openxmlformats.org/drawingml/2006/main"/>
              <a:p xmlns:a="http://schemas.openxmlformats.org/drawingml/2006/main">
                <a:pPr>
                  <a:defRPr/>
                </a:pPr>
                <a:r>
                  <a:t>Learners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Average Score by Assignment</a:t>
            </a:r>
          </a:p>
        </rich>
      </tx>
    </title>
    <plotArea>
      <barChart>
        <barDir val="bar"/>
        <grouping val="clustered"/>
        <ser>
          <idx val="0"/>
          <order val="0"/>
          <tx>
            <strRef>
              <f>'Dashboard'!E26</f>
            </strRef>
          </tx>
          <spPr>
            <a:solidFill xmlns:a="http://schemas.openxmlformats.org/drawingml/2006/main">
              <a:srgbClr val="2F7D5B"/>
            </a:solidFill>
            <a:ln xmlns:a="http://schemas.openxmlformats.org/drawingml/2006/main">
              <a:solidFill>
                <a:srgbClr val="2F7D5B"/>
              </a:solidFill>
              <a:prstDash val="solid"/>
            </a:ln>
          </spPr>
          <cat>
            <numRef>
              <f>'Dashboard'!$A$27:$A$34</f>
            </numRef>
          </cat>
          <val>
            <numRef>
              <f>'Dashboard'!$E$27:$E$34</f>
            </numRef>
          </val>
        </ser>
        <gapWidth val="150"/>
        <axId val="10"/>
        <axId val="100"/>
      </barChart>
      <catAx>
        <axId val="10"/>
        <scaling>
          <orientation val="minMax"/>
          <max val="1"/>
          <min val="0"/>
        </scaling>
        <axPos val="l"/>
        <title>
          <tx>
            <rich>
              <a:bodyPr xmlns:a="http://schemas.openxmlformats.org/drawingml/2006/main"/>
              <a:p xmlns:a="http://schemas.openxmlformats.org/drawingml/2006/main">
                <a:pPr>
                  <a:defRPr/>
                </a:pPr>
                <a:r>
                  <a:t>Average</a:t>
                </a:r>
              </a:p>
            </rich>
          </tx>
        </title>
        <numFmt formatCode="0%" sourceLinked="0"/>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3</col>
      <colOff>0</colOff>
      <row>9</row>
      <rowOff>0</rowOff>
    </from>
    <ext cx="41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25</row>
      <rowOff>0</rowOff>
    </from>
    <ext cx="504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zoomScale="90" workbookViewId="0">
      <pane ySplit="3" topLeftCell="A4" activePane="bottomLeft" state="frozen"/>
      <selection pane="bottomLeft" activeCell="A1" sqref="A1"/>
    </sheetView>
  </sheetViews>
  <sheetFormatPr baseColWidth="8" defaultRowHeight="15"/>
  <cols>
    <col width="36" customWidth="1" min="1" max="1"/>
    <col width="22" customWidth="1" min="2" max="2"/>
    <col width="3" customWidth="1" min="3" max="3"/>
    <col width="20" customWidth="1" min="4" max="4"/>
    <col width="20" customWidth="1" min="5" max="5"/>
    <col width="20" customWidth="1" min="6" max="6"/>
    <col width="20" customWidth="1" min="7" max="7"/>
    <col width="20" customWidth="1" min="8" max="8"/>
    <col width="15" customWidth="1" min="9" max="9"/>
    <col width="15" customWidth="1" min="10" max="10"/>
    <col width="15" customWidth="1" min="11" max="11"/>
    <col width="15" customWidth="1" min="12" max="12"/>
    <col width="15" customWidth="1" min="13" max="13"/>
    <col width="15" customWidth="1" min="14" max="14"/>
  </cols>
  <sheetData>
    <row r="1" ht="28" customHeight="1">
      <c r="A1" s="1" t="inlineStr">
        <is>
          <t>Gradebook Dashboard</t>
        </is>
      </c>
      <c r="B1" s="1" t="n"/>
      <c r="C1" s="1" t="n"/>
      <c r="D1" s="1" t="n"/>
      <c r="E1" s="1" t="n"/>
      <c r="F1" s="1" t="n"/>
      <c r="G1" s="1" t="n"/>
      <c r="H1" s="1" t="n"/>
    </row>
    <row r="2" ht="20" customHeight="1">
      <c r="A2" s="2">
        <f>IF(B4="","Course name not entered",B4)</f>
        <v/>
      </c>
      <c r="B2" s="2" t="n"/>
      <c r="C2" s="2" t="n"/>
      <c r="D2" s="2" t="n"/>
      <c r="E2" s="2" t="n"/>
      <c r="F2" s="2" t="n"/>
      <c r="G2" s="2" t="n"/>
      <c r="H2" s="2" t="n"/>
    </row>
    <row r="3"/>
    <row r="4" ht="32" customHeight="1">
      <c r="A4" s="3" t="inlineStr">
        <is>
          <t>Course Name</t>
        </is>
      </c>
      <c r="B4" s="4" t="inlineStr">
        <is>
          <t>Applied Workplace Communication</t>
        </is>
      </c>
      <c r="D4" s="5" t="inlineStr">
        <is>
          <t>Active Learners</t>
        </is>
      </c>
      <c r="E4" s="5" t="inlineStr">
        <is>
          <t>Learners With Grades</t>
        </is>
      </c>
      <c r="F4" s="5" t="inlineStr">
        <is>
          <t>Class Average</t>
        </is>
      </c>
      <c r="G4" s="5" t="inlineStr">
        <is>
          <t>Passing Rate</t>
        </is>
      </c>
      <c r="H4" s="5" t="inlineStr">
        <is>
          <t>Learners With Missing Work</t>
        </is>
      </c>
    </row>
    <row r="5">
      <c r="A5" s="3" t="inlineStr">
        <is>
          <t>Term</t>
        </is>
      </c>
      <c r="B5" s="4" t="inlineStr">
        <is>
          <t>Fall 2026</t>
        </is>
      </c>
      <c r="D5" s="6">
        <f>COUNTIF(Gradebook!$D$6:$D$105,"Active")</f>
        <v/>
      </c>
      <c r="E5" s="6">
        <f>COUNTIFS(Gradebook!$D$6:$D$105,"Active",Gradebook!$S$6:$S$105,"&gt;=0")</f>
        <v/>
      </c>
      <c r="F5" s="45">
        <f>IFERROR(AVERAGEIFS(Gradebook!$S$6:$S$105,Gradebook!$D$6:$D$105,"Active"),"")</f>
        <v/>
      </c>
      <c r="G5" s="45">
        <f>IFERROR(COUNTIFS(Gradebook!$D$6:$D$105,"Active",Gradebook!$S$6:$S$105,"&gt;="&amp;$B$13)/COUNTIFS(Gradebook!$D$6:$D$105,"Active",Gradebook!$S$6:$S$105,"&gt;=0"),"")</f>
        <v/>
      </c>
      <c r="H5" s="6">
        <f>COUNTIFS(Gradebook!$D$6:$D$105,"Active",Gradebook!$U$6:$U$105,"&gt;0")</f>
        <v/>
      </c>
    </row>
    <row r="6">
      <c r="A6" s="3" t="inlineStr">
        <is>
          <t>Instructor</t>
        </is>
      </c>
      <c r="B6" s="4" t="inlineStr">
        <is>
          <t>Morgan Lee</t>
        </is>
      </c>
    </row>
    <row r="7" ht="32" customHeight="1">
      <c r="A7" s="3" t="inlineStr">
        <is>
          <t>As of Date</t>
        </is>
      </c>
      <c r="B7" s="8" t="n">
        <v>46272</v>
      </c>
      <c r="D7" s="5" t="inlineStr">
        <is>
          <t>Active Assignments</t>
        </is>
      </c>
      <c r="E7" s="5" t="inlineStr">
        <is>
          <t>Assignments Due</t>
        </is>
      </c>
      <c r="F7" s="5" t="inlineStr">
        <is>
          <t>Open Alerts</t>
        </is>
      </c>
      <c r="G7" s="5" t="inlineStr">
        <is>
          <t>Total Points Configured</t>
        </is>
      </c>
      <c r="H7" s="5" t="inlineStr">
        <is>
          <t>Roster Capacity Used</t>
        </is>
      </c>
    </row>
    <row r="8">
      <c r="A8" s="3" t="inlineStr">
        <is>
          <t>Treat Overdue Blanks as Zero</t>
        </is>
      </c>
      <c r="B8" s="4" t="inlineStr">
        <is>
          <t>Yes</t>
        </is>
      </c>
      <c r="D8" s="9">
        <f>COUNTIF(Assignments!$F$6:$F$17,"Yes")</f>
        <v/>
      </c>
      <c r="E8" s="9">
        <f>COUNTIFS(Assignments!$F$6:$F$17,"Yes",Assignments!$D$6:$D$17,"&lt;="&amp;$B$7,Assignments!$D$6:$D$17,"&gt;0")</f>
        <v/>
      </c>
      <c r="F8" s="9">
        <f>COUNTIFS(Gradebook!$D$6:$D$105,"Active",Gradebook!$V$6:$V$105,"&lt;&gt;",Gradebook!$V$6:$V$105,"&lt;&gt;On Track")</f>
        <v/>
      </c>
      <c r="G8" s="10">
        <f>SUMIFS(Assignments!$E$6:$E$17,Assignments!$F$6:$F$17,"Yes")</f>
        <v/>
      </c>
      <c r="H8" s="46">
        <f>COUNTIF(Gradebook!$A$6:$A$105,"&lt;&gt;")/100</f>
        <v/>
      </c>
    </row>
    <row r="9">
      <c r="A9" s="3" t="inlineStr">
        <is>
          <t>A Minimum</t>
        </is>
      </c>
      <c r="B9" s="47" t="n">
        <v>0.9</v>
      </c>
    </row>
    <row r="10">
      <c r="A10" s="3" t="inlineStr">
        <is>
          <t>B Minimum</t>
        </is>
      </c>
      <c r="B10" s="47" t="n">
        <v>0.8</v>
      </c>
    </row>
    <row r="11">
      <c r="A11" s="3" t="inlineStr">
        <is>
          <t>C Minimum</t>
        </is>
      </c>
      <c r="B11" s="47" t="n">
        <v>0.7</v>
      </c>
    </row>
    <row r="12">
      <c r="A12" s="3" t="inlineStr">
        <is>
          <t>D Minimum</t>
        </is>
      </c>
      <c r="B12" s="47" t="n">
        <v>0.6</v>
      </c>
    </row>
    <row r="13">
      <c r="A13" s="3" t="inlineStr">
        <is>
          <t>Passing Threshold</t>
        </is>
      </c>
      <c r="B13" s="47" t="n">
        <v>0.7</v>
      </c>
    </row>
    <row r="14">
      <c r="A14" s="3" t="inlineStr">
        <is>
          <t>Missing Work Alert At</t>
        </is>
      </c>
      <c r="B14" s="13" t="n">
        <v>2</v>
      </c>
    </row>
    <row r="15"/>
    <row r="16"/>
    <row r="17">
      <c r="A17" s="14" t="inlineStr">
        <is>
          <t>Letter Grade</t>
        </is>
      </c>
      <c r="B17" s="14" t="inlineStr">
        <is>
          <t>Active Learners</t>
        </is>
      </c>
    </row>
    <row r="18">
      <c r="A18" s="15" t="inlineStr">
        <is>
          <t>A</t>
        </is>
      </c>
      <c r="B18" s="15">
        <f>COUNTIFS(Gradebook!$D$6:$D$105,"Active",Gradebook!$T$6:$T$105,A18)</f>
        <v/>
      </c>
    </row>
    <row r="19">
      <c r="A19" s="16" t="inlineStr">
        <is>
          <t>B</t>
        </is>
      </c>
      <c r="B19" s="16">
        <f>COUNTIFS(Gradebook!$D$6:$D$105,"Active",Gradebook!$T$6:$T$105,A19)</f>
        <v/>
      </c>
    </row>
    <row r="20">
      <c r="A20" s="15" t="inlineStr">
        <is>
          <t>C</t>
        </is>
      </c>
      <c r="B20" s="15">
        <f>COUNTIFS(Gradebook!$D$6:$D$105,"Active",Gradebook!$T$6:$T$105,A20)</f>
        <v/>
      </c>
    </row>
    <row r="21">
      <c r="A21" s="16" t="inlineStr">
        <is>
          <t>D</t>
        </is>
      </c>
      <c r="B21" s="16">
        <f>COUNTIFS(Gradebook!$D$6:$D$105,"Active",Gradebook!$T$6:$T$105,A21)</f>
        <v/>
      </c>
    </row>
    <row r="22">
      <c r="A22" s="15" t="inlineStr">
        <is>
          <t>F</t>
        </is>
      </c>
      <c r="B22" s="15">
        <f>COUNTIFS(Gradebook!$D$6:$D$105,"Active",Gradebook!$T$6:$T$105,A22)</f>
        <v/>
      </c>
    </row>
    <row r="23"/>
    <row r="24"/>
    <row r="25"/>
    <row r="26">
      <c r="A26" s="5" t="inlineStr">
        <is>
          <t>Assignment</t>
        </is>
      </c>
      <c r="B26" s="5" t="inlineStr">
        <is>
          <t>Due Date</t>
        </is>
      </c>
      <c r="C26" s="5" t="inlineStr">
        <is>
          <t>Points Possible</t>
        </is>
      </c>
      <c r="D26" s="5" t="inlineStr">
        <is>
          <t>Scores Entered</t>
        </is>
      </c>
      <c r="E26" s="5" t="inlineStr">
        <is>
          <t>Average Score</t>
        </is>
      </c>
    </row>
    <row r="27">
      <c r="A27" s="17">
        <f>IF(Assignments!F6="Yes",Assignments!B6,"")</f>
        <v/>
      </c>
      <c r="B27" s="18">
        <f>IF(A27="","",Assignments!D6)</f>
        <v/>
      </c>
      <c r="C27" s="19">
        <f>IF(A27="","",Assignments!E6)</f>
        <v/>
      </c>
      <c r="D27" s="20">
        <f>IF(A27="","",COUNT(Gradebook!E$6:E$105))</f>
        <v/>
      </c>
      <c r="E27" s="48">
        <f>IFERROR(AVERAGE(Gradebook!E$6:E$105)/C27,"")</f>
        <v/>
      </c>
    </row>
    <row r="28">
      <c r="A28" s="22">
        <f>IF(Assignments!F7="Yes",Assignments!B7,"")</f>
        <v/>
      </c>
      <c r="B28" s="23">
        <f>IF(A28="","",Assignments!D7)</f>
        <v/>
      </c>
      <c r="C28" s="24">
        <f>IF(A28="","",Assignments!E7)</f>
        <v/>
      </c>
      <c r="D28" s="25">
        <f>IF(A28="","",COUNT(Gradebook!F$6:F$105))</f>
        <v/>
      </c>
      <c r="E28" s="49">
        <f>IFERROR(AVERAGE(Gradebook!F$6:F$105)/C28,"")</f>
        <v/>
      </c>
    </row>
    <row r="29">
      <c r="A29" s="17">
        <f>IF(Assignments!F8="Yes",Assignments!B8,"")</f>
        <v/>
      </c>
      <c r="B29" s="18">
        <f>IF(A29="","",Assignments!D8)</f>
        <v/>
      </c>
      <c r="C29" s="19">
        <f>IF(A29="","",Assignments!E8)</f>
        <v/>
      </c>
      <c r="D29" s="20">
        <f>IF(A29="","",COUNT(Gradebook!G$6:G$105))</f>
        <v/>
      </c>
      <c r="E29" s="48">
        <f>IFERROR(AVERAGE(Gradebook!G$6:G$105)/C29,"")</f>
        <v/>
      </c>
    </row>
    <row r="30">
      <c r="A30" s="22">
        <f>IF(Assignments!F9="Yes",Assignments!B9,"")</f>
        <v/>
      </c>
      <c r="B30" s="23">
        <f>IF(A30="","",Assignments!D9)</f>
        <v/>
      </c>
      <c r="C30" s="24">
        <f>IF(A30="","",Assignments!E9)</f>
        <v/>
      </c>
      <c r="D30" s="25">
        <f>IF(A30="","",COUNT(Gradebook!H$6:H$105))</f>
        <v/>
      </c>
      <c r="E30" s="49">
        <f>IFERROR(AVERAGE(Gradebook!H$6:H$105)/C30,"")</f>
        <v/>
      </c>
    </row>
    <row r="31">
      <c r="A31" s="17">
        <f>IF(Assignments!F10="Yes",Assignments!B10,"")</f>
        <v/>
      </c>
      <c r="B31" s="18">
        <f>IF(A31="","",Assignments!D10)</f>
        <v/>
      </c>
      <c r="C31" s="19">
        <f>IF(A31="","",Assignments!E10)</f>
        <v/>
      </c>
      <c r="D31" s="20">
        <f>IF(A31="","",COUNT(Gradebook!I$6:I$105))</f>
        <v/>
      </c>
      <c r="E31" s="48">
        <f>IFERROR(AVERAGE(Gradebook!I$6:I$105)/C31,"")</f>
        <v/>
      </c>
    </row>
    <row r="32">
      <c r="A32" s="22">
        <f>IF(Assignments!F11="Yes",Assignments!B11,"")</f>
        <v/>
      </c>
      <c r="B32" s="23">
        <f>IF(A32="","",Assignments!D11)</f>
        <v/>
      </c>
      <c r="C32" s="24">
        <f>IF(A32="","",Assignments!E11)</f>
        <v/>
      </c>
      <c r="D32" s="25">
        <f>IF(A32="","",COUNT(Gradebook!J$6:J$105))</f>
        <v/>
      </c>
      <c r="E32" s="49">
        <f>IFERROR(AVERAGE(Gradebook!J$6:J$105)/C32,"")</f>
        <v/>
      </c>
    </row>
    <row r="33">
      <c r="A33" s="17">
        <f>IF(Assignments!F12="Yes",Assignments!B12,"")</f>
        <v/>
      </c>
      <c r="B33" s="18">
        <f>IF(A33="","",Assignments!D12)</f>
        <v/>
      </c>
      <c r="C33" s="19">
        <f>IF(A33="","",Assignments!E12)</f>
        <v/>
      </c>
      <c r="D33" s="20">
        <f>IF(A33="","",COUNT(Gradebook!K$6:K$105))</f>
        <v/>
      </c>
      <c r="E33" s="48">
        <f>IFERROR(AVERAGE(Gradebook!K$6:K$105)/C33,"")</f>
        <v/>
      </c>
    </row>
    <row r="34">
      <c r="A34" s="22">
        <f>IF(Assignments!F13="Yes",Assignments!B13,"")</f>
        <v/>
      </c>
      <c r="B34" s="23">
        <f>IF(A34="","",Assignments!D13)</f>
        <v/>
      </c>
      <c r="C34" s="24">
        <f>IF(A34="","",Assignments!E13)</f>
        <v/>
      </c>
      <c r="D34" s="25">
        <f>IF(A34="","",COUNT(Gradebook!L$6:L$105))</f>
        <v/>
      </c>
      <c r="E34" s="49">
        <f>IFERROR(AVERAGE(Gradebook!L$6:L$105)/C34,"")</f>
        <v/>
      </c>
    </row>
    <row r="35">
      <c r="A35" s="17">
        <f>IF(Assignments!F14="Yes",Assignments!B14,"")</f>
        <v/>
      </c>
      <c r="B35" s="18">
        <f>IF(A35="","",Assignments!D14)</f>
        <v/>
      </c>
      <c r="C35" s="19">
        <f>IF(A35="","",Assignments!E14)</f>
        <v/>
      </c>
      <c r="D35" s="20">
        <f>IF(A35="","",COUNT(Gradebook!M$6:M$105))</f>
        <v/>
      </c>
      <c r="E35" s="48">
        <f>IFERROR(AVERAGE(Gradebook!M$6:M$105)/C35,"")</f>
        <v/>
      </c>
    </row>
    <row r="36">
      <c r="A36" s="22">
        <f>IF(Assignments!F15="Yes",Assignments!B15,"")</f>
        <v/>
      </c>
      <c r="B36" s="23">
        <f>IF(A36="","",Assignments!D15)</f>
        <v/>
      </c>
      <c r="C36" s="24">
        <f>IF(A36="","",Assignments!E15)</f>
        <v/>
      </c>
      <c r="D36" s="25">
        <f>IF(A36="","",COUNT(Gradebook!N$6:N$105))</f>
        <v/>
      </c>
      <c r="E36" s="49">
        <f>IFERROR(AVERAGE(Gradebook!N$6:N$105)/C36,"")</f>
        <v/>
      </c>
    </row>
    <row r="37">
      <c r="A37" s="17">
        <f>IF(Assignments!F16="Yes",Assignments!B16,"")</f>
        <v/>
      </c>
      <c r="B37" s="18">
        <f>IF(A37="","",Assignments!D16)</f>
        <v/>
      </c>
      <c r="C37" s="19">
        <f>IF(A37="","",Assignments!E16)</f>
        <v/>
      </c>
      <c r="D37" s="20">
        <f>IF(A37="","",COUNT(Gradebook!O$6:O$105))</f>
        <v/>
      </c>
      <c r="E37" s="48">
        <f>IFERROR(AVERAGE(Gradebook!O$6:O$105)/C37,"")</f>
        <v/>
      </c>
    </row>
    <row r="38">
      <c r="A38" s="22">
        <f>IF(Assignments!F17="Yes",Assignments!B17,"")</f>
        <v/>
      </c>
      <c r="B38" s="23">
        <f>IF(A38="","",Assignments!D17)</f>
        <v/>
      </c>
      <c r="C38" s="24">
        <f>IF(A38="","",Assignments!E17)</f>
        <v/>
      </c>
      <c r="D38" s="25">
        <f>IF(A38="","",COUNT(Gradebook!P$6:P$105))</f>
        <v/>
      </c>
      <c r="E38" s="49">
        <f>IFERROR(AVERAGE(Gradebook!P$6:P$105)/C38,"")</f>
        <v/>
      </c>
    </row>
    <row r="39">
      <c r="A39">
        <f>""</f>
        <v/>
      </c>
      <c r="C39">
        <f>""</f>
        <v/>
      </c>
      <c r="D39">
        <f>""</f>
        <v/>
      </c>
      <c r="E39">
        <f>""</f>
        <v/>
      </c>
    </row>
    <row r="40">
      <c r="A40">
        <f>""</f>
        <v/>
      </c>
      <c r="C40">
        <f>""</f>
        <v/>
      </c>
      <c r="D40">
        <f>""</f>
        <v/>
      </c>
      <c r="E40">
        <f>""</f>
        <v/>
      </c>
    </row>
    <row r="41">
      <c r="A41">
        <f>""</f>
        <v/>
      </c>
      <c r="C41">
        <f>""</f>
        <v/>
      </c>
      <c r="D41">
        <f>""</f>
        <v/>
      </c>
      <c r="E41">
        <f>""</f>
        <v/>
      </c>
    </row>
    <row r="42">
      <c r="A42" s="27" t="inlineStr">
        <is>
          <t>Workbook Review Checks</t>
        </is>
      </c>
      <c r="B42" s="27" t="n"/>
      <c r="C42" s="27">
        <f>""</f>
        <v/>
      </c>
      <c r="D42" s="27">
        <f>""</f>
        <v/>
      </c>
      <c r="E42">
        <f>""</f>
        <v/>
      </c>
    </row>
    <row r="43">
      <c r="A43" s="22" t="inlineStr">
        <is>
          <t>Duplicate Student IDs</t>
        </is>
      </c>
      <c r="B43" s="28">
        <f>SUMPRODUCT(--(Gradebook!$A$6:$A$105&lt;&gt;""),--(COUNTIF(Gradebook!$A$6:$A$105,Gradebook!$A$6:$A$105)&gt;1))</f>
        <v/>
      </c>
      <c r="C43">
        <f>""</f>
        <v/>
      </c>
      <c r="D43">
        <f>""</f>
        <v/>
      </c>
      <c r="E43">
        <f>""</f>
        <v/>
      </c>
    </row>
    <row r="44">
      <c r="A44" s="17" t="inlineStr">
        <is>
          <t>Active Assignments Missing a Name</t>
        </is>
      </c>
      <c r="B44" s="28">
        <f>COUNTIFS(Assignments!$F$6:$F$17,"Yes",Assignments!$B$6:$B$17,"")</f>
        <v/>
      </c>
      <c r="C44">
        <f>""</f>
        <v/>
      </c>
      <c r="D44">
        <f>""</f>
        <v/>
      </c>
      <c r="E44">
        <f>""</f>
        <v/>
      </c>
    </row>
    <row r="45">
      <c r="A45" s="22" t="inlineStr">
        <is>
          <t>Active Assignments Missing a Due Date</t>
        </is>
      </c>
      <c r="B45" s="28">
        <f>COUNTIFS(Assignments!$F$6:$F$17,"Yes",Assignments!$D$6:$D$17,"")</f>
        <v/>
      </c>
      <c r="C45">
        <f>""</f>
        <v/>
      </c>
      <c r="D45">
        <f>""</f>
        <v/>
      </c>
      <c r="E45">
        <f>""</f>
        <v/>
      </c>
    </row>
    <row r="46">
      <c r="A46" s="17" t="inlineStr">
        <is>
          <t>Active Assignments With Invalid Points</t>
        </is>
      </c>
      <c r="B46" s="28">
        <f>SUMPRODUCT(--(Assignments!$F$6:$F$17="Yes"),--(Assignments!$E$6:$E$17&lt;=0))</f>
        <v/>
      </c>
      <c r="C46">
        <f>""</f>
        <v/>
      </c>
      <c r="D46">
        <f>""</f>
        <v/>
      </c>
      <c r="E46">
        <f>""</f>
        <v/>
      </c>
    </row>
    <row r="47">
      <c r="A47" s="22" t="inlineStr">
        <is>
          <t>Scores Above Maximum</t>
        </is>
      </c>
      <c r="B47" s="28">
        <f>SUMPRODUCT(--ISNUMBER(Gradebook!E6:E105),--(Gradebook!E6:E105&gt;Assignments!E6))+SUMPRODUCT(--ISNUMBER(Gradebook!F6:F105),--(Gradebook!F6:F105&gt;Assignments!E7))+SUMPRODUCT(--ISNUMBER(Gradebook!G6:G105),--(Gradebook!G6:G105&gt;Assignments!E8))+SUMPRODUCT(--ISNUMBER(Gradebook!H6:H105),--(Gradebook!H6:H105&gt;Assignments!E9))+SUMPRODUCT(--ISNUMBER(Gradebook!I6:I105),--(Gradebook!I6:I105&gt;Assignments!E10))+SUMPRODUCT(--ISNUMBER(Gradebook!J6:J105),--(Gradebook!J6:J105&gt;Assignments!E11))+SUMPRODUCT(--ISNUMBER(Gradebook!K6:K105),--(Gradebook!K6:K105&gt;Assignments!E12))+SUMPRODUCT(--ISNUMBER(Gradebook!L6:L105),--(Gradebook!L6:L105&gt;Assignments!E13))+SUMPRODUCT(--ISNUMBER(Gradebook!M6:M105),--(Gradebook!M6:M105&gt;Assignments!E14))+SUMPRODUCT(--ISNUMBER(Gradebook!N6:N105),--(Gradebook!N6:N105&gt;Assignments!E15))+SUMPRODUCT(--ISNUMBER(Gradebook!O6:O105),--(Gradebook!O6:O105&gt;Assignments!E16))+SUMPRODUCT(--ISNUMBER(Gradebook!P6:P105),--(Gradebook!P6:P105&gt;Assignments!E17))</f>
        <v/>
      </c>
      <c r="C47">
        <f>""</f>
        <v/>
      </c>
      <c r="D47">
        <f>""</f>
        <v/>
      </c>
      <c r="E47">
        <f>""</f>
        <v/>
      </c>
    </row>
    <row r="48">
      <c r="A48" s="17" t="inlineStr">
        <is>
          <t>Grade Scale Order Error</t>
        </is>
      </c>
      <c r="B48" s="28">
        <f>IF(AND($B$9&gt;$B$10,$B$10&gt;$B$11,$B$11&gt;$B$12),0,1)</f>
        <v/>
      </c>
      <c r="C48">
        <f>""</f>
        <v/>
      </c>
      <c r="D48">
        <f>""</f>
        <v/>
      </c>
      <c r="E48">
        <f>""</f>
        <v/>
      </c>
    </row>
    <row r="49">
      <c r="A49" s="22" t="inlineStr">
        <is>
          <t>Overall Review Status</t>
        </is>
      </c>
      <c r="B49" s="28">
        <f>IF(SUM(B43:B48)=0,"Ready","Review Needed")</f>
        <v/>
      </c>
      <c r="C49">
        <f>""</f>
        <v/>
      </c>
      <c r="D49">
        <f>""</f>
        <v/>
      </c>
      <c r="E49">
        <f>""</f>
        <v/>
      </c>
    </row>
    <row r="50">
      <c r="A50">
        <f>""</f>
        <v/>
      </c>
      <c r="B50">
        <f>""</f>
        <v/>
      </c>
      <c r="C50">
        <f>""</f>
        <v/>
      </c>
      <c r="D50">
        <f>""</f>
        <v/>
      </c>
      <c r="E50">
        <f>""</f>
        <v/>
      </c>
    </row>
    <row r="51">
      <c r="A51">
        <f>""</f>
        <v/>
      </c>
      <c r="B51">
        <f>""</f>
        <v/>
      </c>
      <c r="C51">
        <f>""</f>
        <v/>
      </c>
      <c r="D51">
        <f>""</f>
        <v/>
      </c>
      <c r="E51">
        <f>""</f>
        <v/>
      </c>
    </row>
    <row r="52">
      <c r="A52">
        <f>""</f>
        <v/>
      </c>
      <c r="B52">
        <f>""</f>
        <v/>
      </c>
      <c r="C52">
        <f>""</f>
        <v/>
      </c>
      <c r="D52">
        <f>""</f>
        <v/>
      </c>
      <c r="E52">
        <f>""</f>
        <v/>
      </c>
    </row>
    <row r="53">
      <c r="A53">
        <f>""</f>
        <v/>
      </c>
      <c r="B53">
        <f>""</f>
        <v/>
      </c>
      <c r="C53">
        <f>""</f>
        <v/>
      </c>
      <c r="D53">
        <f>""</f>
        <v/>
      </c>
      <c r="E53">
        <f>""</f>
        <v/>
      </c>
    </row>
    <row r="54">
      <c r="A54">
        <f>""</f>
        <v/>
      </c>
      <c r="B54">
        <f>""</f>
        <v/>
      </c>
      <c r="C54">
        <f>""</f>
        <v/>
      </c>
      <c r="D54">
        <f>""</f>
        <v/>
      </c>
      <c r="E54">
        <f>""</f>
        <v/>
      </c>
    </row>
    <row r="55">
      <c r="A55">
        <f>""</f>
        <v/>
      </c>
      <c r="B55">
        <f>""</f>
        <v/>
      </c>
      <c r="C55">
        <f>""</f>
        <v/>
      </c>
      <c r="D55">
        <f>""</f>
        <v/>
      </c>
      <c r="E55">
        <f>""</f>
        <v/>
      </c>
    </row>
    <row r="56">
      <c r="A56">
        <f>""</f>
        <v/>
      </c>
      <c r="B56">
        <f>""</f>
        <v/>
      </c>
      <c r="C56">
        <f>""</f>
        <v/>
      </c>
      <c r="D56">
        <f>""</f>
        <v/>
      </c>
      <c r="E56">
        <f>""</f>
        <v/>
      </c>
    </row>
    <row r="57">
      <c r="A57">
        <f>""</f>
        <v/>
      </c>
      <c r="B57">
        <f>""</f>
        <v/>
      </c>
      <c r="C57">
        <f>""</f>
        <v/>
      </c>
      <c r="D57">
        <f>""</f>
        <v/>
      </c>
      <c r="E57">
        <f>""</f>
        <v/>
      </c>
    </row>
    <row r="58">
      <c r="A58">
        <f>""</f>
        <v/>
      </c>
      <c r="B58">
        <f>""</f>
        <v/>
      </c>
      <c r="C58">
        <f>""</f>
        <v/>
      </c>
      <c r="D58">
        <f>""</f>
        <v/>
      </c>
      <c r="E58">
        <f>""</f>
        <v/>
      </c>
    </row>
    <row r="59">
      <c r="A59">
        <f>""</f>
        <v/>
      </c>
      <c r="B59">
        <f>""</f>
        <v/>
      </c>
      <c r="C59">
        <f>""</f>
        <v/>
      </c>
      <c r="D59">
        <f>""</f>
        <v/>
      </c>
      <c r="E59">
        <f>""</f>
        <v/>
      </c>
    </row>
    <row r="60">
      <c r="A60">
        <f>""</f>
        <v/>
      </c>
      <c r="B60">
        <f>""</f>
        <v/>
      </c>
      <c r="C60">
        <f>""</f>
        <v/>
      </c>
      <c r="D60">
        <f>""</f>
        <v/>
      </c>
      <c r="E60">
        <f>""</f>
        <v/>
      </c>
    </row>
    <row r="61">
      <c r="A61">
        <f>""</f>
        <v/>
      </c>
      <c r="B61">
        <f>""</f>
        <v/>
      </c>
      <c r="C61">
        <f>""</f>
        <v/>
      </c>
      <c r="D61">
        <f>""</f>
        <v/>
      </c>
      <c r="E61">
        <f>""</f>
        <v/>
      </c>
    </row>
    <row r="62">
      <c r="A62">
        <f>""</f>
        <v/>
      </c>
      <c r="B62">
        <f>""</f>
        <v/>
      </c>
      <c r="C62">
        <f>""</f>
        <v/>
      </c>
      <c r="D62">
        <f>""</f>
        <v/>
      </c>
      <c r="E62">
        <f>""</f>
        <v/>
      </c>
    </row>
    <row r="63">
      <c r="A63">
        <f>""</f>
        <v/>
      </c>
      <c r="B63">
        <f>""</f>
        <v/>
      </c>
      <c r="C63">
        <f>""</f>
        <v/>
      </c>
      <c r="D63">
        <f>""</f>
        <v/>
      </c>
      <c r="E63">
        <f>""</f>
        <v/>
      </c>
    </row>
    <row r="64">
      <c r="A64">
        <f>""</f>
        <v/>
      </c>
      <c r="B64">
        <f>""</f>
        <v/>
      </c>
      <c r="C64">
        <f>""</f>
        <v/>
      </c>
      <c r="D64">
        <f>""</f>
        <v/>
      </c>
      <c r="E64">
        <f>""</f>
        <v/>
      </c>
    </row>
    <row r="65">
      <c r="A65">
        <f>""</f>
        <v/>
      </c>
      <c r="B65">
        <f>""</f>
        <v/>
      </c>
      <c r="C65">
        <f>""</f>
        <v/>
      </c>
      <c r="D65">
        <f>""</f>
        <v/>
      </c>
      <c r="E65">
        <f>""</f>
        <v/>
      </c>
    </row>
    <row r="66">
      <c r="A66">
        <f>""</f>
        <v/>
      </c>
      <c r="B66">
        <f>""</f>
        <v/>
      </c>
      <c r="C66">
        <f>""</f>
        <v/>
      </c>
      <c r="D66">
        <f>""</f>
        <v/>
      </c>
      <c r="E66">
        <f>""</f>
        <v/>
      </c>
    </row>
    <row r="67">
      <c r="A67">
        <f>""</f>
        <v/>
      </c>
      <c r="B67">
        <f>""</f>
        <v/>
      </c>
      <c r="C67">
        <f>""</f>
        <v/>
      </c>
      <c r="D67">
        <f>""</f>
        <v/>
      </c>
      <c r="E67">
        <f>""</f>
        <v/>
      </c>
    </row>
    <row r="68">
      <c r="A68">
        <f>""</f>
        <v/>
      </c>
      <c r="B68">
        <f>""</f>
        <v/>
      </c>
      <c r="C68">
        <f>""</f>
        <v/>
      </c>
      <c r="D68">
        <f>""</f>
        <v/>
      </c>
      <c r="E68">
        <f>""</f>
        <v/>
      </c>
    </row>
    <row r="69">
      <c r="A69">
        <f>""</f>
        <v/>
      </c>
      <c r="B69">
        <f>""</f>
        <v/>
      </c>
      <c r="C69">
        <f>""</f>
        <v/>
      </c>
      <c r="D69">
        <f>""</f>
        <v/>
      </c>
      <c r="E69">
        <f>""</f>
        <v/>
      </c>
    </row>
    <row r="70">
      <c r="A70">
        <f>""</f>
        <v/>
      </c>
      <c r="B70">
        <f>""</f>
        <v/>
      </c>
      <c r="C70">
        <f>""</f>
        <v/>
      </c>
      <c r="D70">
        <f>""</f>
        <v/>
      </c>
      <c r="E70">
        <f>""</f>
        <v/>
      </c>
    </row>
    <row r="71">
      <c r="A71">
        <f>""</f>
        <v/>
      </c>
      <c r="B71">
        <f>""</f>
        <v/>
      </c>
      <c r="C71">
        <f>""</f>
        <v/>
      </c>
      <c r="D71">
        <f>""</f>
        <v/>
      </c>
      <c r="E71">
        <f>""</f>
        <v/>
      </c>
    </row>
    <row r="72">
      <c r="A72">
        <f>""</f>
        <v/>
      </c>
      <c r="B72">
        <f>""</f>
        <v/>
      </c>
      <c r="C72">
        <f>""</f>
        <v/>
      </c>
      <c r="D72">
        <f>""</f>
        <v/>
      </c>
      <c r="E72">
        <f>""</f>
        <v/>
      </c>
    </row>
    <row r="73">
      <c r="A73">
        <f>""</f>
        <v/>
      </c>
      <c r="B73">
        <f>""</f>
        <v/>
      </c>
      <c r="C73">
        <f>""</f>
        <v/>
      </c>
      <c r="D73">
        <f>""</f>
        <v/>
      </c>
      <c r="E73">
        <f>""</f>
        <v/>
      </c>
    </row>
    <row r="74">
      <c r="A74">
        <f>""</f>
        <v/>
      </c>
      <c r="B74">
        <f>""</f>
        <v/>
      </c>
      <c r="C74">
        <f>""</f>
        <v/>
      </c>
      <c r="D74">
        <f>""</f>
        <v/>
      </c>
      <c r="E74">
        <f>""</f>
        <v/>
      </c>
    </row>
    <row r="75">
      <c r="A75">
        <f>""</f>
        <v/>
      </c>
      <c r="B75">
        <f>""</f>
        <v/>
      </c>
      <c r="C75">
        <f>""</f>
        <v/>
      </c>
      <c r="D75">
        <f>""</f>
        <v/>
      </c>
      <c r="E75">
        <f>""</f>
        <v/>
      </c>
    </row>
    <row r="76">
      <c r="A76">
        <f>""</f>
        <v/>
      </c>
      <c r="B76">
        <f>""</f>
        <v/>
      </c>
      <c r="C76">
        <f>""</f>
        <v/>
      </c>
      <c r="D76">
        <f>""</f>
        <v/>
      </c>
      <c r="E76">
        <f>""</f>
        <v/>
      </c>
    </row>
    <row r="77">
      <c r="A77">
        <f>""</f>
        <v/>
      </c>
      <c r="B77">
        <f>""</f>
        <v/>
      </c>
      <c r="C77">
        <f>""</f>
        <v/>
      </c>
      <c r="D77">
        <f>""</f>
        <v/>
      </c>
      <c r="E77">
        <f>""</f>
        <v/>
      </c>
    </row>
    <row r="78">
      <c r="A78">
        <f>""</f>
        <v/>
      </c>
      <c r="B78">
        <f>""</f>
        <v/>
      </c>
      <c r="C78">
        <f>""</f>
        <v/>
      </c>
      <c r="D78">
        <f>""</f>
        <v/>
      </c>
      <c r="E78">
        <f>""</f>
        <v/>
      </c>
    </row>
    <row r="79">
      <c r="A79">
        <f>""</f>
        <v/>
      </c>
      <c r="B79">
        <f>""</f>
        <v/>
      </c>
      <c r="C79">
        <f>""</f>
        <v/>
      </c>
      <c r="D79">
        <f>""</f>
        <v/>
      </c>
      <c r="E79">
        <f>""</f>
        <v/>
      </c>
    </row>
    <row r="80">
      <c r="A80">
        <f>""</f>
        <v/>
      </c>
      <c r="B80">
        <f>""</f>
        <v/>
      </c>
      <c r="C80">
        <f>""</f>
        <v/>
      </c>
      <c r="D80">
        <f>""</f>
        <v/>
      </c>
      <c r="E80">
        <f>""</f>
        <v/>
      </c>
    </row>
    <row r="81">
      <c r="A81">
        <f>""</f>
        <v/>
      </c>
      <c r="B81">
        <f>""</f>
        <v/>
      </c>
      <c r="C81">
        <f>""</f>
        <v/>
      </c>
      <c r="D81">
        <f>""</f>
        <v/>
      </c>
      <c r="E81">
        <f>""</f>
        <v/>
      </c>
    </row>
    <row r="82">
      <c r="A82">
        <f>""</f>
        <v/>
      </c>
      <c r="B82">
        <f>""</f>
        <v/>
      </c>
      <c r="C82">
        <f>""</f>
        <v/>
      </c>
      <c r="D82">
        <f>""</f>
        <v/>
      </c>
      <c r="E82">
        <f>""</f>
        <v/>
      </c>
    </row>
    <row r="83">
      <c r="A83">
        <f>""</f>
        <v/>
      </c>
      <c r="B83">
        <f>""</f>
        <v/>
      </c>
      <c r="C83">
        <f>""</f>
        <v/>
      </c>
      <c r="D83">
        <f>""</f>
        <v/>
      </c>
      <c r="E83">
        <f>""</f>
        <v/>
      </c>
    </row>
    <row r="84">
      <c r="A84">
        <f>""</f>
        <v/>
      </c>
      <c r="B84">
        <f>""</f>
        <v/>
      </c>
      <c r="C84">
        <f>""</f>
        <v/>
      </c>
      <c r="D84">
        <f>""</f>
        <v/>
      </c>
      <c r="E84">
        <f>""</f>
        <v/>
      </c>
    </row>
    <row r="85">
      <c r="A85">
        <f>""</f>
        <v/>
      </c>
      <c r="B85">
        <f>""</f>
        <v/>
      </c>
      <c r="C85">
        <f>""</f>
        <v/>
      </c>
      <c r="D85">
        <f>""</f>
        <v/>
      </c>
      <c r="E85">
        <f>""</f>
        <v/>
      </c>
    </row>
    <row r="86">
      <c r="A86">
        <f>""</f>
        <v/>
      </c>
      <c r="B86">
        <f>""</f>
        <v/>
      </c>
      <c r="C86">
        <f>""</f>
        <v/>
      </c>
      <c r="D86">
        <f>""</f>
        <v/>
      </c>
      <c r="E86">
        <f>""</f>
        <v/>
      </c>
    </row>
    <row r="87">
      <c r="A87">
        <f>""</f>
        <v/>
      </c>
      <c r="B87">
        <f>""</f>
        <v/>
      </c>
      <c r="C87">
        <f>""</f>
        <v/>
      </c>
      <c r="D87">
        <f>""</f>
        <v/>
      </c>
      <c r="E87">
        <f>""</f>
        <v/>
      </c>
    </row>
    <row r="88">
      <c r="A88">
        <f>""</f>
        <v/>
      </c>
      <c r="B88">
        <f>""</f>
        <v/>
      </c>
      <c r="C88">
        <f>""</f>
        <v/>
      </c>
      <c r="D88">
        <f>""</f>
        <v/>
      </c>
      <c r="E88">
        <f>""</f>
        <v/>
      </c>
    </row>
    <row r="89">
      <c r="A89">
        <f>""</f>
        <v/>
      </c>
      <c r="B89">
        <f>""</f>
        <v/>
      </c>
      <c r="C89">
        <f>""</f>
        <v/>
      </c>
      <c r="D89">
        <f>""</f>
        <v/>
      </c>
      <c r="E89">
        <f>""</f>
        <v/>
      </c>
    </row>
    <row r="90">
      <c r="A90">
        <f>""</f>
        <v/>
      </c>
      <c r="B90">
        <f>""</f>
        <v/>
      </c>
      <c r="C90">
        <f>""</f>
        <v/>
      </c>
      <c r="D90">
        <f>""</f>
        <v/>
      </c>
      <c r="E90">
        <f>""</f>
        <v/>
      </c>
    </row>
    <row r="91">
      <c r="A91">
        <f>""</f>
        <v/>
      </c>
      <c r="B91">
        <f>""</f>
        <v/>
      </c>
      <c r="C91">
        <f>""</f>
        <v/>
      </c>
      <c r="D91">
        <f>""</f>
        <v/>
      </c>
      <c r="E91">
        <f>""</f>
        <v/>
      </c>
    </row>
    <row r="92">
      <c r="A92">
        <f>""</f>
        <v/>
      </c>
      <c r="B92">
        <f>""</f>
        <v/>
      </c>
      <c r="C92">
        <f>""</f>
        <v/>
      </c>
      <c r="D92">
        <f>""</f>
        <v/>
      </c>
      <c r="E92">
        <f>""</f>
        <v/>
      </c>
    </row>
    <row r="93">
      <c r="A93">
        <f>""</f>
        <v/>
      </c>
      <c r="B93">
        <f>""</f>
        <v/>
      </c>
      <c r="C93">
        <f>""</f>
        <v/>
      </c>
      <c r="D93">
        <f>""</f>
        <v/>
      </c>
      <c r="E93">
        <f>""</f>
        <v/>
      </c>
    </row>
    <row r="94">
      <c r="A94">
        <f>""</f>
        <v/>
      </c>
      <c r="B94">
        <f>""</f>
        <v/>
      </c>
      <c r="C94">
        <f>""</f>
        <v/>
      </c>
      <c r="D94">
        <f>""</f>
        <v/>
      </c>
      <c r="E94">
        <f>""</f>
        <v/>
      </c>
    </row>
    <row r="95">
      <c r="A95">
        <f>""</f>
        <v/>
      </c>
      <c r="B95">
        <f>""</f>
        <v/>
      </c>
      <c r="C95">
        <f>""</f>
        <v/>
      </c>
      <c r="D95">
        <f>""</f>
        <v/>
      </c>
      <c r="E95">
        <f>""</f>
        <v/>
      </c>
    </row>
    <row r="96">
      <c r="A96">
        <f>""</f>
        <v/>
      </c>
      <c r="B96">
        <f>""</f>
        <v/>
      </c>
      <c r="C96">
        <f>""</f>
        <v/>
      </c>
      <c r="D96">
        <f>""</f>
        <v/>
      </c>
      <c r="E96">
        <f>""</f>
        <v/>
      </c>
    </row>
    <row r="97">
      <c r="A97">
        <f>""</f>
        <v/>
      </c>
      <c r="B97">
        <f>""</f>
        <v/>
      </c>
      <c r="C97">
        <f>""</f>
        <v/>
      </c>
      <c r="D97">
        <f>""</f>
        <v/>
      </c>
      <c r="E97">
        <f>""</f>
        <v/>
      </c>
    </row>
    <row r="98">
      <c r="A98">
        <f>""</f>
        <v/>
      </c>
      <c r="B98">
        <f>""</f>
        <v/>
      </c>
      <c r="C98">
        <f>""</f>
        <v/>
      </c>
      <c r="D98">
        <f>""</f>
        <v/>
      </c>
      <c r="E98">
        <f>""</f>
        <v/>
      </c>
    </row>
    <row r="99">
      <c r="A99">
        <f>""</f>
        <v/>
      </c>
      <c r="B99">
        <f>""</f>
        <v/>
      </c>
      <c r="C99">
        <f>""</f>
        <v/>
      </c>
      <c r="D99">
        <f>""</f>
        <v/>
      </c>
      <c r="E99">
        <f>""</f>
        <v/>
      </c>
    </row>
    <row r="100">
      <c r="A100">
        <f>""</f>
        <v/>
      </c>
      <c r="B100">
        <f>""</f>
        <v/>
      </c>
      <c r="C100">
        <f>""</f>
        <v/>
      </c>
      <c r="D100">
        <f>""</f>
        <v/>
      </c>
      <c r="E100">
        <f>""</f>
        <v/>
      </c>
    </row>
    <row r="101">
      <c r="A101">
        <f>""</f>
        <v/>
      </c>
      <c r="B101">
        <f>""</f>
        <v/>
      </c>
      <c r="C101">
        <f>""</f>
        <v/>
      </c>
      <c r="D101">
        <f>""</f>
        <v/>
      </c>
      <c r="E101">
        <f>""</f>
        <v/>
      </c>
    </row>
  </sheetData>
  <autoFilter ref="A26:E38"/>
  <conditionalFormatting sqref="B43:B48">
    <cfRule type="cellIs" priority="1" operator="equal" dxfId="0">
      <formula>0</formula>
    </cfRule>
    <cfRule type="cellIs" priority="2" operator="greaterThan" dxfId="1">
      <formula>0</formula>
    </cfRule>
  </conditionalFormatting>
  <conditionalFormatting sqref="B49">
    <cfRule type="expression" priority="3" dxfId="0">
      <formula>B49="Ready"</formula>
    </cfRule>
    <cfRule type="expression" priority="4" dxfId="1">
      <formula>B49="Review Needed"</formula>
    </cfRule>
  </conditionalFormatting>
  <conditionalFormatting sqref="B9:B12">
    <cfRule type="expression" priority="5" dxfId="1">
      <formula>OR($B$9&lt;=$B$10,$B$10&lt;=$B$11,$B$11&lt;=$B$12)</formula>
    </cfRule>
  </conditionalFormatting>
  <conditionalFormatting sqref="B7">
    <cfRule type="expression" priority="6" dxfId="2">
      <formula>B7=""</formula>
    </cfRule>
  </conditionalFormatting>
  <dataValidations count="4">
    <dataValidation sqref="B7" showDropDown="0" showInputMessage="1" showErrorMessage="1" allowBlank="0" errorTitle="Invalid Date" error="Enter a date from 01/01/2020 through 12/31/2100." promptTitle="Invalid Date" prompt="Enter the date used to determine overdue assignments." type="date" errorStyle="stop" operator="between">
      <formula1>DATE(2020,1,1)</formula1>
      <formula2>DATE(2100,12,31)</formula2>
    </dataValidation>
    <dataValidation sqref="B8" showDropDown="0" showInputMessage="1" showErrorMessage="1" allowBlank="0" errorTitle="Invalid Selection" error="Select Yes or No." promptTitle="Invalid Selection" prompt="Select whether overdue blank scores count as zero." type="list" errorStyle="stop">
      <formula1>"Yes,No"</formula1>
    </dataValidation>
    <dataValidation sqref="B9:B13" showDropDown="0" showInputMessage="1" showErrorMessage="1" allowBlank="0" errorTitle="Invalid Percentage" error="Enter a percentage from 0% through 100%." promptTitle="Invalid Percentage" prompt="Enter a percentage between 0% and 100%." type="decimal" errorStyle="stop" operator="between">
      <formula1>0</formula1>
      <formula2>1</formula2>
    </dataValidation>
    <dataValidation sqref="B14" showDropDown="0" showInputMessage="1" showErrorMessage="1" allowBlank="0" errorTitle="Invalid Alert Level" error="Enter a whole number from 1 through 12." promptTitle="Invalid Alert Level" prompt="Enter the missing-work count that triggers an alert." type="whole" errorStyle="stop" operator="between">
      <formula1>1</formula1>
      <formula2>12</formula2>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V105"/>
  <sheetViews>
    <sheetView zoomScale="90" workbookViewId="0">
      <pane xSplit="4" ySplit="5" topLeftCell="E6"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22" customWidth="1" min="2" max="2"/>
    <col width="14" customWidth="1" min="3" max="3"/>
    <col width="12"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4" customWidth="1" min="17" max="17"/>
    <col width="14" customWidth="1" min="18" max="18"/>
    <col width="13" customWidth="1" min="19" max="19"/>
    <col width="12" customWidth="1" min="20" max="20"/>
    <col width="13" customWidth="1" min="21" max="21"/>
    <col width="16" customWidth="1" min="22" max="22"/>
  </cols>
  <sheetData>
    <row r="1" ht="28" customHeight="1">
      <c r="A1" s="1" t="inlineStr">
        <is>
          <t>Gradebook</t>
        </is>
      </c>
      <c r="B1" s="1" t="n"/>
      <c r="C1" s="1" t="n"/>
      <c r="D1" s="1" t="n"/>
      <c r="E1" s="1" t="n"/>
      <c r="F1" s="1" t="n"/>
      <c r="G1" s="1" t="n"/>
      <c r="H1" s="1" t="n"/>
      <c r="I1" s="1" t="n"/>
      <c r="J1" s="1" t="n"/>
      <c r="K1" s="1" t="n"/>
      <c r="L1" s="1" t="n"/>
      <c r="M1" s="1" t="n"/>
      <c r="N1" s="1" t="n"/>
      <c r="O1" s="1" t="n"/>
      <c r="P1" s="1" t="n"/>
      <c r="Q1" s="1" t="n"/>
      <c r="R1" s="1" t="n"/>
      <c r="S1" s="1" t="n"/>
      <c r="T1" s="1" t="n"/>
      <c r="U1" s="1" t="n"/>
      <c r="V1" s="1" t="n"/>
    </row>
    <row r="2">
      <c r="A2" s="29">
        <f>"Course: "&amp;IF(Dashboard!$B$4="","Not entered",Dashboard!$B$4)</f>
        <v/>
      </c>
      <c r="D2" s="29">
        <f>"Term: "&amp;IF(Dashboard!$B$5="","Not entered",Dashboard!$B$5)</f>
        <v/>
      </c>
      <c r="G2" s="29">
        <f>"As of: "&amp;TEXT(Dashboard!$B$7,"mm/dd/yyyy")</f>
        <v/>
      </c>
      <c r="J2" s="29">
        <f>"Instructor: "&amp;IF(Dashboard!$B$6="","Not entered",Dashboard!$B$6)</f>
        <v/>
      </c>
    </row>
    <row r="3">
      <c r="A3" s="30" t="inlineStr">
        <is>
          <t>Enter roster details and scores in yellow cells. Enter EX for excused work.</t>
        </is>
      </c>
    </row>
    <row r="5" ht="42" customHeight="1">
      <c r="A5" s="31" t="inlineStr">
        <is>
          <t>Student ID</t>
        </is>
      </c>
      <c r="B5" s="31" t="inlineStr">
        <is>
          <t>Student Name</t>
        </is>
      </c>
      <c r="C5" s="31" t="inlineStr">
        <is>
          <t>Section</t>
        </is>
      </c>
      <c r="D5" s="31" t="inlineStr">
        <is>
          <t>Status</t>
        </is>
      </c>
      <c r="E5" s="31">
        <f>IF(Assignments!$F$6="Yes",Assignments!$B$6,"Assignment 1")</f>
        <v/>
      </c>
      <c r="F5" s="31">
        <f>IF(Assignments!$F$7="Yes",Assignments!$B$7,"Assignment 2")</f>
        <v/>
      </c>
      <c r="G5" s="31">
        <f>IF(Assignments!$F$8="Yes",Assignments!$B$8,"Assignment 3")</f>
        <v/>
      </c>
      <c r="H5" s="31">
        <f>IF(Assignments!$F$9="Yes",Assignments!$B$9,"Assignment 4")</f>
        <v/>
      </c>
      <c r="I5" s="31">
        <f>IF(Assignments!$F$10="Yes",Assignments!$B$10,"Assignment 5")</f>
        <v/>
      </c>
      <c r="J5" s="31">
        <f>IF(Assignments!$F$11="Yes",Assignments!$B$11,"Assignment 6")</f>
        <v/>
      </c>
      <c r="K5" s="31">
        <f>IF(Assignments!$F$12="Yes",Assignments!$B$12,"Assignment 7")</f>
        <v/>
      </c>
      <c r="L5" s="31">
        <f>IF(Assignments!$F$13="Yes",Assignments!$B$13,"Assignment 8")</f>
        <v/>
      </c>
      <c r="M5" s="31">
        <f>IF(Assignments!$F$14="Yes",Assignments!$B$14,"Assignment 9")</f>
        <v/>
      </c>
      <c r="N5" s="31">
        <f>IF(Assignments!$F$15="Yes",Assignments!$B$15,"Assignment 10")</f>
        <v/>
      </c>
      <c r="O5" s="31">
        <f>IF(Assignments!$F$16="Yes",Assignments!$B$16,"Assignment 11")</f>
        <v/>
      </c>
      <c r="P5" s="31">
        <f>IF(Assignments!$F$17="Yes",Assignments!$B$17,"Assignment 12")</f>
        <v/>
      </c>
      <c r="Q5" s="31" t="inlineStr">
        <is>
          <t>Points Earned</t>
        </is>
      </c>
      <c r="R5" s="31" t="inlineStr">
        <is>
          <t>Points Possible</t>
        </is>
      </c>
      <c r="S5" s="31" t="inlineStr">
        <is>
          <t>Current Grade</t>
        </is>
      </c>
      <c r="T5" s="31" t="inlineStr">
        <is>
          <t>Letter Grade</t>
        </is>
      </c>
      <c r="U5" s="31" t="inlineStr">
        <is>
          <t>Missing Work</t>
        </is>
      </c>
      <c r="V5" s="31" t="inlineStr">
        <is>
          <t>Alert</t>
        </is>
      </c>
    </row>
    <row r="6">
      <c r="A6" s="32" t="inlineStr">
        <is>
          <t>L-1001</t>
        </is>
      </c>
      <c r="B6" s="32" t="inlineStr">
        <is>
          <t>Avery Brooks</t>
        </is>
      </c>
      <c r="C6" s="32" t="inlineStr">
        <is>
          <t>Section A</t>
        </is>
      </c>
      <c r="D6" s="32" t="inlineStr">
        <is>
          <t>Active</t>
        </is>
      </c>
      <c r="E6" s="33" t="n">
        <v>9</v>
      </c>
      <c r="F6" s="33" t="n">
        <v>18</v>
      </c>
      <c r="G6" s="33" t="n">
        <v>23</v>
      </c>
      <c r="H6" s="33" t="n">
        <v>27</v>
      </c>
      <c r="I6" s="33" t="n">
        <v>14</v>
      </c>
      <c r="J6" s="33" t="n">
        <v>19</v>
      </c>
      <c r="K6" s="33" t="n">
        <v>37</v>
      </c>
      <c r="L6" s="33" t="n"/>
      <c r="M6" s="33" t="n"/>
      <c r="N6" s="33" t="n"/>
      <c r="O6" s="33" t="n"/>
      <c r="P6" s="33" t="n"/>
      <c r="Q6" s="34">
        <f>IF($A6="","",SUMPRODUCT(IFERROR(E6:P6*1,0),--(Assignments!$F$6:$F$17="Yes")))</f>
        <v/>
      </c>
      <c r="R6" s="34">
        <f>IF($A6="","",SUMPRODUCT(--(Assignments!$F$6:$F$17="Yes"),Assignments!$E$6:$E$17,--((ISNUMBER(E6:P6)+((Dashboard!$B$8="Yes")*(E6:P6="")*ISNUMBER(Assignments!$D$6:$D$17)*(Assignments!$D$6:$D$17&lt;=Dashboard!$B$7)))&gt;0)))</f>
        <v/>
      </c>
      <c r="S6" s="50">
        <f>IF($A6="","",IFERROR(IF(R6=0,"",Q6/R6),""))</f>
        <v/>
      </c>
      <c r="T6" s="36">
        <f>IF($A6="","",IF(S6="","",IF(S6&gt;=Dashboard!$B$9,"A",IF(S6&gt;=Dashboard!$B$10,"B",IF(S6&gt;=Dashboard!$B$11,"C",IF(S6&gt;=Dashboard!$B$12,"D","F"))))))</f>
        <v/>
      </c>
      <c r="U6" s="37">
        <f>IF($A6="","",IF($D6&lt;&gt;"Active",0,SUMPRODUCT(--(Assignments!$F$6:$F$17="Yes"),--ISNUMBER(Assignments!$D$6:$D$17),--(Assignments!$D$6:$D$17&lt;=Dashboard!$B$7),--(E6:P6=""))))</f>
        <v/>
      </c>
      <c r="V6" s="36">
        <f>IF($A6="","",IF($D6&lt;&gt;"Active","Inactive",IF(U6&gt;=Dashboard!$B$14,"Missing Work",IF(AND(ISNUMBER(S6),S6&lt;Dashboard!$B$13),"Below Passing","On Track"))))</f>
        <v/>
      </c>
    </row>
    <row r="7">
      <c r="A7" s="32" t="inlineStr">
        <is>
          <t>L-1002</t>
        </is>
      </c>
      <c r="B7" s="32" t="inlineStr">
        <is>
          <t>Jordan Hale</t>
        </is>
      </c>
      <c r="C7" s="32" t="inlineStr">
        <is>
          <t>Section A</t>
        </is>
      </c>
      <c r="D7" s="32" t="inlineStr">
        <is>
          <t>Active</t>
        </is>
      </c>
      <c r="E7" s="33" t="n">
        <v>10</v>
      </c>
      <c r="F7" s="33" t="n">
        <v>17</v>
      </c>
      <c r="G7" s="33" t="n">
        <v>21</v>
      </c>
      <c r="H7" s="33" t="n">
        <v>24</v>
      </c>
      <c r="I7" s="33" t="n">
        <v>12</v>
      </c>
      <c r="J7" s="33" t="n">
        <v>18</v>
      </c>
      <c r="K7" s="33" t="n">
        <v>32</v>
      </c>
      <c r="L7" s="33" t="n"/>
      <c r="M7" s="33" t="n"/>
      <c r="N7" s="33" t="n"/>
      <c r="O7" s="33" t="n"/>
      <c r="P7" s="33" t="n"/>
      <c r="Q7" s="34">
        <f>IF($A7="","",SUMPRODUCT(IFERROR(E7:P7*1,0),--(Assignments!$F$6:$F$17="Yes")))</f>
        <v/>
      </c>
      <c r="R7" s="34">
        <f>IF($A7="","",SUMPRODUCT(--(Assignments!$F$6:$F$17="Yes"),Assignments!$E$6:$E$17,--((ISNUMBER(E7:P7)+((Dashboard!$B$8="Yes")*(E7:P7="")*ISNUMBER(Assignments!$D$6:$D$17)*(Assignments!$D$6:$D$17&lt;=Dashboard!$B$7)))&gt;0)))</f>
        <v/>
      </c>
      <c r="S7" s="50">
        <f>IF($A7="","",IFERROR(IF(R7=0,"",Q7/R7),""))</f>
        <v/>
      </c>
      <c r="T7" s="36">
        <f>IF($A7="","",IF(S7="","",IF(S7&gt;=Dashboard!$B$9,"A",IF(S7&gt;=Dashboard!$B$10,"B",IF(S7&gt;=Dashboard!$B$11,"C",IF(S7&gt;=Dashboard!$B$12,"D","F"))))))</f>
        <v/>
      </c>
      <c r="U7" s="37">
        <f>IF($A7="","",IF($D7&lt;&gt;"Active",0,SUMPRODUCT(--(Assignments!$F$6:$F$17="Yes"),--ISNUMBER(Assignments!$D$6:$D$17),--(Assignments!$D$6:$D$17&lt;=Dashboard!$B$7),--(E7:P7=""))))</f>
        <v/>
      </c>
      <c r="V7" s="36">
        <f>IF($A7="","",IF($D7&lt;&gt;"Active","Inactive",IF(U7&gt;=Dashboard!$B$14,"Missing Work",IF(AND(ISNUMBER(S7),S7&lt;Dashboard!$B$13),"Below Passing","On Track"))))</f>
        <v/>
      </c>
    </row>
    <row r="8">
      <c r="A8" s="32" t="inlineStr">
        <is>
          <t>L-1003</t>
        </is>
      </c>
      <c r="B8" s="32" t="inlineStr">
        <is>
          <t>Casey Monroe</t>
        </is>
      </c>
      <c r="C8" s="32" t="inlineStr">
        <is>
          <t>Section A</t>
        </is>
      </c>
      <c r="D8" s="32" t="inlineStr">
        <is>
          <t>Active</t>
        </is>
      </c>
      <c r="E8" s="33" t="n">
        <v>8</v>
      </c>
      <c r="F8" s="33" t="n">
        <v>16</v>
      </c>
      <c r="G8" s="33" t="n">
        <v>20</v>
      </c>
      <c r="H8" s="33" t="n">
        <v>26</v>
      </c>
      <c r="I8" s="33" t="n">
        <v>13</v>
      </c>
      <c r="J8" s="33" t="n">
        <v>17</v>
      </c>
      <c r="K8" s="33" t="n"/>
      <c r="L8" s="33" t="n"/>
      <c r="M8" s="33" t="n"/>
      <c r="N8" s="33" t="n"/>
      <c r="O8" s="33" t="n"/>
      <c r="P8" s="33" t="n"/>
      <c r="Q8" s="34">
        <f>IF($A8="","",SUMPRODUCT(IFERROR(E8:P8*1,0),--(Assignments!$F$6:$F$17="Yes")))</f>
        <v/>
      </c>
      <c r="R8" s="34">
        <f>IF($A8="","",SUMPRODUCT(--(Assignments!$F$6:$F$17="Yes"),Assignments!$E$6:$E$17,--((ISNUMBER(E8:P8)+((Dashboard!$B$8="Yes")*(E8:P8="")*ISNUMBER(Assignments!$D$6:$D$17)*(Assignments!$D$6:$D$17&lt;=Dashboard!$B$7)))&gt;0)))</f>
        <v/>
      </c>
      <c r="S8" s="50">
        <f>IF($A8="","",IFERROR(IF(R8=0,"",Q8/R8),""))</f>
        <v/>
      </c>
      <c r="T8" s="36">
        <f>IF($A8="","",IF(S8="","",IF(S8&gt;=Dashboard!$B$9,"A",IF(S8&gt;=Dashboard!$B$10,"B",IF(S8&gt;=Dashboard!$B$11,"C",IF(S8&gt;=Dashboard!$B$12,"D","F"))))))</f>
        <v/>
      </c>
      <c r="U8" s="37">
        <f>IF($A8="","",IF($D8&lt;&gt;"Active",0,SUMPRODUCT(--(Assignments!$F$6:$F$17="Yes"),--ISNUMBER(Assignments!$D$6:$D$17),--(Assignments!$D$6:$D$17&lt;=Dashboard!$B$7),--(E8:P8=""))))</f>
        <v/>
      </c>
      <c r="V8" s="36">
        <f>IF($A8="","",IF($D8&lt;&gt;"Active","Inactive",IF(U8&gt;=Dashboard!$B$14,"Missing Work",IF(AND(ISNUMBER(S8),S8&lt;Dashboard!$B$13),"Below Passing","On Track"))))</f>
        <v/>
      </c>
    </row>
    <row r="9">
      <c r="A9" s="32" t="inlineStr">
        <is>
          <t>L-1004</t>
        </is>
      </c>
      <c r="B9" s="32" t="inlineStr">
        <is>
          <t>Riley Sutton</t>
        </is>
      </c>
      <c r="C9" s="32" t="inlineStr">
        <is>
          <t>Section B</t>
        </is>
      </c>
      <c r="D9" s="32" t="inlineStr">
        <is>
          <t>Active</t>
        </is>
      </c>
      <c r="E9" s="33" t="n">
        <v>10</v>
      </c>
      <c r="F9" s="33" t="n">
        <v>20</v>
      </c>
      <c r="G9" s="33" t="n">
        <v>25</v>
      </c>
      <c r="H9" s="33" t="n">
        <v>29</v>
      </c>
      <c r="I9" s="33" t="n">
        <v>15</v>
      </c>
      <c r="J9" s="33" t="n">
        <v>20</v>
      </c>
      <c r="K9" s="33" t="n">
        <v>39</v>
      </c>
      <c r="L9" s="33" t="n"/>
      <c r="M9" s="33" t="n"/>
      <c r="N9" s="33" t="n"/>
      <c r="O9" s="33" t="n"/>
      <c r="P9" s="33" t="n"/>
      <c r="Q9" s="34">
        <f>IF($A9="","",SUMPRODUCT(IFERROR(E9:P9*1,0),--(Assignments!$F$6:$F$17="Yes")))</f>
        <v/>
      </c>
      <c r="R9" s="34">
        <f>IF($A9="","",SUMPRODUCT(--(Assignments!$F$6:$F$17="Yes"),Assignments!$E$6:$E$17,--((ISNUMBER(E9:P9)+((Dashboard!$B$8="Yes")*(E9:P9="")*ISNUMBER(Assignments!$D$6:$D$17)*(Assignments!$D$6:$D$17&lt;=Dashboard!$B$7)))&gt;0)))</f>
        <v/>
      </c>
      <c r="S9" s="50">
        <f>IF($A9="","",IFERROR(IF(R9=0,"",Q9/R9),""))</f>
        <v/>
      </c>
      <c r="T9" s="36">
        <f>IF($A9="","",IF(S9="","",IF(S9&gt;=Dashboard!$B$9,"A",IF(S9&gt;=Dashboard!$B$10,"B",IF(S9&gt;=Dashboard!$B$11,"C",IF(S9&gt;=Dashboard!$B$12,"D","F"))))))</f>
        <v/>
      </c>
      <c r="U9" s="37">
        <f>IF($A9="","",IF($D9&lt;&gt;"Active",0,SUMPRODUCT(--(Assignments!$F$6:$F$17="Yes"),--ISNUMBER(Assignments!$D$6:$D$17),--(Assignments!$D$6:$D$17&lt;=Dashboard!$B$7),--(E9:P9=""))))</f>
        <v/>
      </c>
      <c r="V9" s="36">
        <f>IF($A9="","",IF($D9&lt;&gt;"Active","Inactive",IF(U9&gt;=Dashboard!$B$14,"Missing Work",IF(AND(ISNUMBER(S9),S9&lt;Dashboard!$B$13),"Below Passing","On Track"))))</f>
        <v/>
      </c>
    </row>
    <row r="10">
      <c r="A10" s="32" t="inlineStr">
        <is>
          <t>L-1005</t>
        </is>
      </c>
      <c r="B10" s="32" t="inlineStr">
        <is>
          <t>Morgan Ellis</t>
        </is>
      </c>
      <c r="C10" s="32" t="inlineStr">
        <is>
          <t>Section B</t>
        </is>
      </c>
      <c r="D10" s="32" t="inlineStr">
        <is>
          <t>Active</t>
        </is>
      </c>
      <c r="E10" s="33" t="n">
        <v>7</v>
      </c>
      <c r="F10" s="33" t="n">
        <v>15</v>
      </c>
      <c r="G10" s="33" t="n">
        <v>18</v>
      </c>
      <c r="H10" s="33" t="n">
        <v>22</v>
      </c>
      <c r="I10" s="33" t="n">
        <v>11</v>
      </c>
      <c r="J10" s="33" t="n"/>
      <c r="K10" s="33" t="n">
        <v>28</v>
      </c>
      <c r="L10" s="33" t="n"/>
      <c r="M10" s="33" t="n"/>
      <c r="N10" s="33" t="n"/>
      <c r="O10" s="33" t="n"/>
      <c r="P10" s="33" t="n"/>
      <c r="Q10" s="34">
        <f>IF($A10="","",SUMPRODUCT(IFERROR(E10:P10*1,0),--(Assignments!$F$6:$F$17="Yes")))</f>
        <v/>
      </c>
      <c r="R10" s="34">
        <f>IF($A10="","",SUMPRODUCT(--(Assignments!$F$6:$F$17="Yes"),Assignments!$E$6:$E$17,--((ISNUMBER(E10:P10)+((Dashboard!$B$8="Yes")*(E10:P10="")*ISNUMBER(Assignments!$D$6:$D$17)*(Assignments!$D$6:$D$17&lt;=Dashboard!$B$7)))&gt;0)))</f>
        <v/>
      </c>
      <c r="S10" s="50">
        <f>IF($A10="","",IFERROR(IF(R10=0,"",Q10/R10),""))</f>
        <v/>
      </c>
      <c r="T10" s="36">
        <f>IF($A10="","",IF(S10="","",IF(S10&gt;=Dashboard!$B$9,"A",IF(S10&gt;=Dashboard!$B$10,"B",IF(S10&gt;=Dashboard!$B$11,"C",IF(S10&gt;=Dashboard!$B$12,"D","F"))))))</f>
        <v/>
      </c>
      <c r="U10" s="37">
        <f>IF($A10="","",IF($D10&lt;&gt;"Active",0,SUMPRODUCT(--(Assignments!$F$6:$F$17="Yes"),--ISNUMBER(Assignments!$D$6:$D$17),--(Assignments!$D$6:$D$17&lt;=Dashboard!$B$7),--(E10:P10=""))))</f>
        <v/>
      </c>
      <c r="V10" s="36">
        <f>IF($A10="","",IF($D10&lt;&gt;"Active","Inactive",IF(U10&gt;=Dashboard!$B$14,"Missing Work",IF(AND(ISNUMBER(S10),S10&lt;Dashboard!$B$13),"Below Passing","On Track"))))</f>
        <v/>
      </c>
    </row>
    <row r="11">
      <c r="A11" s="32" t="inlineStr">
        <is>
          <t>L-1006</t>
        </is>
      </c>
      <c r="B11" s="32" t="inlineStr">
        <is>
          <t>Taylor Quinn</t>
        </is>
      </c>
      <c r="C11" s="32" t="inlineStr">
        <is>
          <t>Section B</t>
        </is>
      </c>
      <c r="D11" s="32" t="inlineStr">
        <is>
          <t>Active</t>
        </is>
      </c>
      <c r="E11" s="33" t="n">
        <v>9</v>
      </c>
      <c r="F11" s="33" t="n">
        <v>19</v>
      </c>
      <c r="G11" s="33" t="inlineStr">
        <is>
          <t>EX</t>
        </is>
      </c>
      <c r="H11" s="33" t="n">
        <v>25</v>
      </c>
      <c r="I11" s="33" t="n">
        <v>14</v>
      </c>
      <c r="J11" s="33" t="n">
        <v>18</v>
      </c>
      <c r="K11" s="33" t="n">
        <v>35</v>
      </c>
      <c r="L11" s="33" t="n"/>
      <c r="M11" s="33" t="n"/>
      <c r="N11" s="33" t="n"/>
      <c r="O11" s="33" t="n"/>
      <c r="P11" s="33" t="n"/>
      <c r="Q11" s="34">
        <f>IF($A11="","",SUMPRODUCT(IFERROR(E11:P11*1,0),--(Assignments!$F$6:$F$17="Yes")))</f>
        <v/>
      </c>
      <c r="R11" s="34">
        <f>IF($A11="","",SUMPRODUCT(--(Assignments!$F$6:$F$17="Yes"),Assignments!$E$6:$E$17,--((ISNUMBER(E11:P11)+((Dashboard!$B$8="Yes")*(E11:P11="")*ISNUMBER(Assignments!$D$6:$D$17)*(Assignments!$D$6:$D$17&lt;=Dashboard!$B$7)))&gt;0)))</f>
        <v/>
      </c>
      <c r="S11" s="50">
        <f>IF($A11="","",IFERROR(IF(R11=0,"",Q11/R11),""))</f>
        <v/>
      </c>
      <c r="T11" s="36">
        <f>IF($A11="","",IF(S11="","",IF(S11&gt;=Dashboard!$B$9,"A",IF(S11&gt;=Dashboard!$B$10,"B",IF(S11&gt;=Dashboard!$B$11,"C",IF(S11&gt;=Dashboard!$B$12,"D","F"))))))</f>
        <v/>
      </c>
      <c r="U11" s="37">
        <f>IF($A11="","",IF($D11&lt;&gt;"Active",0,SUMPRODUCT(--(Assignments!$F$6:$F$17="Yes"),--ISNUMBER(Assignments!$D$6:$D$17),--(Assignments!$D$6:$D$17&lt;=Dashboard!$B$7),--(E11:P11=""))))</f>
        <v/>
      </c>
      <c r="V11" s="36">
        <f>IF($A11="","",IF($D11&lt;&gt;"Active","Inactive",IF(U11&gt;=Dashboard!$B$14,"Missing Work",IF(AND(ISNUMBER(S11),S11&lt;Dashboard!$B$13),"Below Passing","On Track"))))</f>
        <v/>
      </c>
    </row>
    <row r="12">
      <c r="A12" s="32" t="inlineStr">
        <is>
          <t>L-1007</t>
        </is>
      </c>
      <c r="B12" s="32" t="inlineStr">
        <is>
          <t>Cameron Pike</t>
        </is>
      </c>
      <c r="C12" s="32" t="inlineStr">
        <is>
          <t>Online</t>
        </is>
      </c>
      <c r="D12" s="32" t="inlineStr">
        <is>
          <t>Active</t>
        </is>
      </c>
      <c r="E12" s="33" t="n">
        <v>6</v>
      </c>
      <c r="F12" s="33" t="n">
        <v>14</v>
      </c>
      <c r="G12" s="33" t="n">
        <v>17</v>
      </c>
      <c r="H12" s="33" t="n"/>
      <c r="I12" s="33" t="n">
        <v>10</v>
      </c>
      <c r="J12" s="33" t="n">
        <v>15</v>
      </c>
      <c r="K12" s="33" t="n">
        <v>30</v>
      </c>
      <c r="L12" s="33" t="n"/>
      <c r="M12" s="33" t="n"/>
      <c r="N12" s="33" t="n"/>
      <c r="O12" s="33" t="n"/>
      <c r="P12" s="33" t="n"/>
      <c r="Q12" s="34">
        <f>IF($A12="","",SUMPRODUCT(IFERROR(E12:P12*1,0),--(Assignments!$F$6:$F$17="Yes")))</f>
        <v/>
      </c>
      <c r="R12" s="34">
        <f>IF($A12="","",SUMPRODUCT(--(Assignments!$F$6:$F$17="Yes"),Assignments!$E$6:$E$17,--((ISNUMBER(E12:P12)+((Dashboard!$B$8="Yes")*(E12:P12="")*ISNUMBER(Assignments!$D$6:$D$17)*(Assignments!$D$6:$D$17&lt;=Dashboard!$B$7)))&gt;0)))</f>
        <v/>
      </c>
      <c r="S12" s="50">
        <f>IF($A12="","",IFERROR(IF(R12=0,"",Q12/R12),""))</f>
        <v/>
      </c>
      <c r="T12" s="36">
        <f>IF($A12="","",IF(S12="","",IF(S12&gt;=Dashboard!$B$9,"A",IF(S12&gt;=Dashboard!$B$10,"B",IF(S12&gt;=Dashboard!$B$11,"C",IF(S12&gt;=Dashboard!$B$12,"D","F"))))))</f>
        <v/>
      </c>
      <c r="U12" s="37">
        <f>IF($A12="","",IF($D12&lt;&gt;"Active",0,SUMPRODUCT(--(Assignments!$F$6:$F$17="Yes"),--ISNUMBER(Assignments!$D$6:$D$17),--(Assignments!$D$6:$D$17&lt;=Dashboard!$B$7),--(E12:P12=""))))</f>
        <v/>
      </c>
      <c r="V12" s="36">
        <f>IF($A12="","",IF($D12&lt;&gt;"Active","Inactive",IF(U12&gt;=Dashboard!$B$14,"Missing Work",IF(AND(ISNUMBER(S12),S12&lt;Dashboard!$B$13),"Below Passing","On Track"))))</f>
        <v/>
      </c>
    </row>
    <row r="13">
      <c r="A13" s="32" t="inlineStr">
        <is>
          <t>L-1008</t>
        </is>
      </c>
      <c r="B13" s="32" t="inlineStr">
        <is>
          <t>Drew Palmer</t>
        </is>
      </c>
      <c r="C13" s="32" t="inlineStr">
        <is>
          <t>Online</t>
        </is>
      </c>
      <c r="D13" s="32" t="inlineStr">
        <is>
          <t>Active</t>
        </is>
      </c>
      <c r="E13" s="33" t="n">
        <v>10</v>
      </c>
      <c r="F13" s="33" t="n">
        <v>18</v>
      </c>
      <c r="G13" s="33" t="n">
        <v>24</v>
      </c>
      <c r="H13" s="33" t="n">
        <v>28</v>
      </c>
      <c r="I13" s="33" t="n">
        <v>13</v>
      </c>
      <c r="J13" s="33" t="n">
        <v>19</v>
      </c>
      <c r="K13" s="33" t="n">
        <v>38</v>
      </c>
      <c r="L13" s="33" t="n"/>
      <c r="M13" s="33" t="n"/>
      <c r="N13" s="33" t="n"/>
      <c r="O13" s="33" t="n"/>
      <c r="P13" s="33" t="n"/>
      <c r="Q13" s="34">
        <f>IF($A13="","",SUMPRODUCT(IFERROR(E13:P13*1,0),--(Assignments!$F$6:$F$17="Yes")))</f>
        <v/>
      </c>
      <c r="R13" s="34">
        <f>IF($A13="","",SUMPRODUCT(--(Assignments!$F$6:$F$17="Yes"),Assignments!$E$6:$E$17,--((ISNUMBER(E13:P13)+((Dashboard!$B$8="Yes")*(E13:P13="")*ISNUMBER(Assignments!$D$6:$D$17)*(Assignments!$D$6:$D$17&lt;=Dashboard!$B$7)))&gt;0)))</f>
        <v/>
      </c>
      <c r="S13" s="50">
        <f>IF($A13="","",IFERROR(IF(R13=0,"",Q13/R13),""))</f>
        <v/>
      </c>
      <c r="T13" s="36">
        <f>IF($A13="","",IF(S13="","",IF(S13&gt;=Dashboard!$B$9,"A",IF(S13&gt;=Dashboard!$B$10,"B",IF(S13&gt;=Dashboard!$B$11,"C",IF(S13&gt;=Dashboard!$B$12,"D","F"))))))</f>
        <v/>
      </c>
      <c r="U13" s="37">
        <f>IF($A13="","",IF($D13&lt;&gt;"Active",0,SUMPRODUCT(--(Assignments!$F$6:$F$17="Yes"),--ISNUMBER(Assignments!$D$6:$D$17),--(Assignments!$D$6:$D$17&lt;=Dashboard!$B$7),--(E13:P13=""))))</f>
        <v/>
      </c>
      <c r="V13" s="36">
        <f>IF($A13="","",IF($D13&lt;&gt;"Active","Inactive",IF(U13&gt;=Dashboard!$B$14,"Missing Work",IF(AND(ISNUMBER(S13),S13&lt;Dashboard!$B$13),"Below Passing","On Track"))))</f>
        <v/>
      </c>
    </row>
    <row r="14">
      <c r="A14" s="32" t="inlineStr">
        <is>
          <t>L-1009</t>
        </is>
      </c>
      <c r="B14" s="32" t="inlineStr">
        <is>
          <t>Skyler Reed</t>
        </is>
      </c>
      <c r="C14" s="32" t="inlineStr">
        <is>
          <t>Section C</t>
        </is>
      </c>
      <c r="D14" s="32" t="inlineStr">
        <is>
          <t>Withdrawn</t>
        </is>
      </c>
      <c r="E14" s="33" t="n">
        <v>8</v>
      </c>
      <c r="F14" s="33" t="n">
        <v>16</v>
      </c>
      <c r="G14" s="33" t="n"/>
      <c r="H14" s="33" t="n"/>
      <c r="I14" s="33" t="n"/>
      <c r="J14" s="33" t="n"/>
      <c r="K14" s="33" t="n"/>
      <c r="L14" s="33" t="n"/>
      <c r="M14" s="33" t="n"/>
      <c r="N14" s="33" t="n"/>
      <c r="O14" s="33" t="n"/>
      <c r="P14" s="33" t="n"/>
      <c r="Q14" s="34">
        <f>IF($A14="","",SUMPRODUCT(IFERROR(E14:P14*1,0),--(Assignments!$F$6:$F$17="Yes")))</f>
        <v/>
      </c>
      <c r="R14" s="34">
        <f>IF($A14="","",SUMPRODUCT(--(Assignments!$F$6:$F$17="Yes"),Assignments!$E$6:$E$17,--((ISNUMBER(E14:P14)+((Dashboard!$B$8="Yes")*(E14:P14="")*ISNUMBER(Assignments!$D$6:$D$17)*(Assignments!$D$6:$D$17&lt;=Dashboard!$B$7)))&gt;0)))</f>
        <v/>
      </c>
      <c r="S14" s="50">
        <f>IF($A14="","",IFERROR(IF(R14=0,"",Q14/R14),""))</f>
        <v/>
      </c>
      <c r="T14" s="36">
        <f>IF($A14="","",IF(S14="","",IF(S14&gt;=Dashboard!$B$9,"A",IF(S14&gt;=Dashboard!$B$10,"B",IF(S14&gt;=Dashboard!$B$11,"C",IF(S14&gt;=Dashboard!$B$12,"D","F"))))))</f>
        <v/>
      </c>
      <c r="U14" s="37">
        <f>IF($A14="","",IF($D14&lt;&gt;"Active",0,SUMPRODUCT(--(Assignments!$F$6:$F$17="Yes"),--ISNUMBER(Assignments!$D$6:$D$17),--(Assignments!$D$6:$D$17&lt;=Dashboard!$B$7),--(E14:P14=""))))</f>
        <v/>
      </c>
      <c r="V14" s="36">
        <f>IF($A14="","",IF($D14&lt;&gt;"Active","Inactive",IF(U14&gt;=Dashboard!$B$14,"Missing Work",IF(AND(ISNUMBER(S14),S14&lt;Dashboard!$B$13),"Below Passing","On Track"))))</f>
        <v/>
      </c>
    </row>
    <row r="15">
      <c r="A15" s="32" t="inlineStr">
        <is>
          <t>L-1010</t>
        </is>
      </c>
      <c r="B15" s="32" t="inlineStr">
        <is>
          <t>Hayden Frost</t>
        </is>
      </c>
      <c r="C15" s="32" t="inlineStr">
        <is>
          <t>Section C</t>
        </is>
      </c>
      <c r="D15" s="32" t="inlineStr">
        <is>
          <t>Active</t>
        </is>
      </c>
      <c r="E15" s="33" t="n">
        <v>9</v>
      </c>
      <c r="F15" s="33" t="n">
        <v>17</v>
      </c>
      <c r="G15" s="33" t="n">
        <v>22</v>
      </c>
      <c r="H15" s="33" t="n">
        <v>26</v>
      </c>
      <c r="I15" s="33" t="n">
        <v>12</v>
      </c>
      <c r="J15" s="33" t="inlineStr">
        <is>
          <t>EX</t>
        </is>
      </c>
      <c r="K15" s="33" t="n">
        <v>34</v>
      </c>
      <c r="L15" s="33" t="n"/>
      <c r="M15" s="33" t="n"/>
      <c r="N15" s="33" t="n"/>
      <c r="O15" s="33" t="n"/>
      <c r="P15" s="33" t="n"/>
      <c r="Q15" s="34">
        <f>IF($A15="","",SUMPRODUCT(IFERROR(E15:P15*1,0),--(Assignments!$F$6:$F$17="Yes")))</f>
        <v/>
      </c>
      <c r="R15" s="34">
        <f>IF($A15="","",SUMPRODUCT(--(Assignments!$F$6:$F$17="Yes"),Assignments!$E$6:$E$17,--((ISNUMBER(E15:P15)+((Dashboard!$B$8="Yes")*(E15:P15="")*ISNUMBER(Assignments!$D$6:$D$17)*(Assignments!$D$6:$D$17&lt;=Dashboard!$B$7)))&gt;0)))</f>
        <v/>
      </c>
      <c r="S15" s="50">
        <f>IF($A15="","",IFERROR(IF(R15=0,"",Q15/R15),""))</f>
        <v/>
      </c>
      <c r="T15" s="36">
        <f>IF($A15="","",IF(S15="","",IF(S15&gt;=Dashboard!$B$9,"A",IF(S15&gt;=Dashboard!$B$10,"B",IF(S15&gt;=Dashboard!$B$11,"C",IF(S15&gt;=Dashboard!$B$12,"D","F"))))))</f>
        <v/>
      </c>
      <c r="U15" s="37">
        <f>IF($A15="","",IF($D15&lt;&gt;"Active",0,SUMPRODUCT(--(Assignments!$F$6:$F$17="Yes"),--ISNUMBER(Assignments!$D$6:$D$17),--(Assignments!$D$6:$D$17&lt;=Dashboard!$B$7),--(E15:P15=""))))</f>
        <v/>
      </c>
      <c r="V15" s="36">
        <f>IF($A15="","",IF($D15&lt;&gt;"Active","Inactive",IF(U15&gt;=Dashboard!$B$14,"Missing Work",IF(AND(ISNUMBER(S15),S15&lt;Dashboard!$B$13),"Below Passing","On Track"))))</f>
        <v/>
      </c>
    </row>
    <row r="16">
      <c r="A16" s="32" t="n"/>
      <c r="B16" s="32" t="n"/>
      <c r="C16" s="32" t="n"/>
      <c r="D16" s="32" t="n"/>
      <c r="E16" s="33" t="n"/>
      <c r="F16" s="33" t="n"/>
      <c r="G16" s="33" t="n"/>
      <c r="H16" s="33" t="n"/>
      <c r="I16" s="33" t="n"/>
      <c r="J16" s="33" t="n"/>
      <c r="K16" s="33" t="n"/>
      <c r="L16" s="33" t="n"/>
      <c r="M16" s="33" t="n"/>
      <c r="N16" s="33" t="n"/>
      <c r="O16" s="33" t="n"/>
      <c r="P16" s="33" t="n"/>
      <c r="Q16" s="34">
        <f>IF($A16="","",SUMPRODUCT(IFERROR(E16:P16*1,0),--(Assignments!$F$6:$F$17="Yes")))</f>
        <v/>
      </c>
      <c r="R16" s="34">
        <f>IF($A16="","",SUMPRODUCT(--(Assignments!$F$6:$F$17="Yes"),Assignments!$E$6:$E$17,--((ISNUMBER(E16:P16)+((Dashboard!$B$8="Yes")*(E16:P16="")*ISNUMBER(Assignments!$D$6:$D$17)*(Assignments!$D$6:$D$17&lt;=Dashboard!$B$7)))&gt;0)))</f>
        <v/>
      </c>
      <c r="S16" s="50">
        <f>IF($A16="","",IFERROR(IF(R16=0,"",Q16/R16),""))</f>
        <v/>
      </c>
      <c r="T16" s="36">
        <f>IF($A16="","",IF(S16="","",IF(S16&gt;=Dashboard!$B$9,"A",IF(S16&gt;=Dashboard!$B$10,"B",IF(S16&gt;=Dashboard!$B$11,"C",IF(S16&gt;=Dashboard!$B$12,"D","F"))))))</f>
        <v/>
      </c>
      <c r="U16" s="37">
        <f>IF($A16="","",IF($D16&lt;&gt;"Active",0,SUMPRODUCT(--(Assignments!$F$6:$F$17="Yes"),--ISNUMBER(Assignments!$D$6:$D$17),--(Assignments!$D$6:$D$17&lt;=Dashboard!$B$7),--(E16:P16=""))))</f>
        <v/>
      </c>
      <c r="V16" s="36">
        <f>IF($A16="","",IF($D16&lt;&gt;"Active","Inactive",IF(U16&gt;=Dashboard!$B$14,"Missing Work",IF(AND(ISNUMBER(S16),S16&lt;Dashboard!$B$13),"Below Passing","On Track"))))</f>
        <v/>
      </c>
    </row>
    <row r="17">
      <c r="A17" s="32" t="n"/>
      <c r="B17" s="32" t="n"/>
      <c r="C17" s="32" t="n"/>
      <c r="D17" s="32" t="n"/>
      <c r="E17" s="33" t="n"/>
      <c r="F17" s="33" t="n"/>
      <c r="G17" s="33" t="n"/>
      <c r="H17" s="33" t="n"/>
      <c r="I17" s="33" t="n"/>
      <c r="J17" s="33" t="n"/>
      <c r="K17" s="33" t="n"/>
      <c r="L17" s="33" t="n"/>
      <c r="M17" s="33" t="n"/>
      <c r="N17" s="33" t="n"/>
      <c r="O17" s="33" t="n"/>
      <c r="P17" s="33" t="n"/>
      <c r="Q17" s="34">
        <f>IF($A17="","",SUMPRODUCT(IFERROR(E17:P17*1,0),--(Assignments!$F$6:$F$17="Yes")))</f>
        <v/>
      </c>
      <c r="R17" s="34">
        <f>IF($A17="","",SUMPRODUCT(--(Assignments!$F$6:$F$17="Yes"),Assignments!$E$6:$E$17,--((ISNUMBER(E17:P17)+((Dashboard!$B$8="Yes")*(E17:P17="")*ISNUMBER(Assignments!$D$6:$D$17)*(Assignments!$D$6:$D$17&lt;=Dashboard!$B$7)))&gt;0)))</f>
        <v/>
      </c>
      <c r="S17" s="50">
        <f>IF($A17="","",IFERROR(IF(R17=0,"",Q17/R17),""))</f>
        <v/>
      </c>
      <c r="T17" s="36">
        <f>IF($A17="","",IF(S17="","",IF(S17&gt;=Dashboard!$B$9,"A",IF(S17&gt;=Dashboard!$B$10,"B",IF(S17&gt;=Dashboard!$B$11,"C",IF(S17&gt;=Dashboard!$B$12,"D","F"))))))</f>
        <v/>
      </c>
      <c r="U17" s="37">
        <f>IF($A17="","",IF($D17&lt;&gt;"Active",0,SUMPRODUCT(--(Assignments!$F$6:$F$17="Yes"),--ISNUMBER(Assignments!$D$6:$D$17),--(Assignments!$D$6:$D$17&lt;=Dashboard!$B$7),--(E17:P17=""))))</f>
        <v/>
      </c>
      <c r="V17" s="36">
        <f>IF($A17="","",IF($D17&lt;&gt;"Active","Inactive",IF(U17&gt;=Dashboard!$B$14,"Missing Work",IF(AND(ISNUMBER(S17),S17&lt;Dashboard!$B$13),"Below Passing","On Track"))))</f>
        <v/>
      </c>
    </row>
    <row r="18">
      <c r="A18" s="32" t="n"/>
      <c r="B18" s="32" t="n"/>
      <c r="C18" s="32" t="n"/>
      <c r="D18" s="32" t="n"/>
      <c r="E18" s="33" t="n"/>
      <c r="F18" s="33" t="n"/>
      <c r="G18" s="33" t="n"/>
      <c r="H18" s="33" t="n"/>
      <c r="I18" s="33" t="n"/>
      <c r="J18" s="33" t="n"/>
      <c r="K18" s="33" t="n"/>
      <c r="L18" s="33" t="n"/>
      <c r="M18" s="33" t="n"/>
      <c r="N18" s="33" t="n"/>
      <c r="O18" s="33" t="n"/>
      <c r="P18" s="33" t="n"/>
      <c r="Q18" s="34">
        <f>IF($A18="","",SUMPRODUCT(IFERROR(E18:P18*1,0),--(Assignments!$F$6:$F$17="Yes")))</f>
        <v/>
      </c>
      <c r="R18" s="34">
        <f>IF($A18="","",SUMPRODUCT(--(Assignments!$F$6:$F$17="Yes"),Assignments!$E$6:$E$17,--((ISNUMBER(E18:P18)+((Dashboard!$B$8="Yes")*(E18:P18="")*ISNUMBER(Assignments!$D$6:$D$17)*(Assignments!$D$6:$D$17&lt;=Dashboard!$B$7)))&gt;0)))</f>
        <v/>
      </c>
      <c r="S18" s="50">
        <f>IF($A18="","",IFERROR(IF(R18=0,"",Q18/R18),""))</f>
        <v/>
      </c>
      <c r="T18" s="36">
        <f>IF($A18="","",IF(S18="","",IF(S18&gt;=Dashboard!$B$9,"A",IF(S18&gt;=Dashboard!$B$10,"B",IF(S18&gt;=Dashboard!$B$11,"C",IF(S18&gt;=Dashboard!$B$12,"D","F"))))))</f>
        <v/>
      </c>
      <c r="U18" s="37">
        <f>IF($A18="","",IF($D18&lt;&gt;"Active",0,SUMPRODUCT(--(Assignments!$F$6:$F$17="Yes"),--ISNUMBER(Assignments!$D$6:$D$17),--(Assignments!$D$6:$D$17&lt;=Dashboard!$B$7),--(E18:P18=""))))</f>
        <v/>
      </c>
      <c r="V18" s="36">
        <f>IF($A18="","",IF($D18&lt;&gt;"Active","Inactive",IF(U18&gt;=Dashboard!$B$14,"Missing Work",IF(AND(ISNUMBER(S18),S18&lt;Dashboard!$B$13),"Below Passing","On Track"))))</f>
        <v/>
      </c>
    </row>
    <row r="19">
      <c r="A19" s="32" t="n"/>
      <c r="B19" s="32" t="n"/>
      <c r="C19" s="32" t="n"/>
      <c r="D19" s="32" t="n"/>
      <c r="E19" s="33" t="n"/>
      <c r="F19" s="33" t="n"/>
      <c r="G19" s="33" t="n"/>
      <c r="H19" s="33" t="n"/>
      <c r="I19" s="33" t="n"/>
      <c r="J19" s="33" t="n"/>
      <c r="K19" s="33" t="n"/>
      <c r="L19" s="33" t="n"/>
      <c r="M19" s="33" t="n"/>
      <c r="N19" s="33" t="n"/>
      <c r="O19" s="33" t="n"/>
      <c r="P19" s="33" t="n"/>
      <c r="Q19" s="34">
        <f>IF($A19="","",SUMPRODUCT(IFERROR(E19:P19*1,0),--(Assignments!$F$6:$F$17="Yes")))</f>
        <v/>
      </c>
      <c r="R19" s="34">
        <f>IF($A19="","",SUMPRODUCT(--(Assignments!$F$6:$F$17="Yes"),Assignments!$E$6:$E$17,--((ISNUMBER(E19:P19)+((Dashboard!$B$8="Yes")*(E19:P19="")*ISNUMBER(Assignments!$D$6:$D$17)*(Assignments!$D$6:$D$17&lt;=Dashboard!$B$7)))&gt;0)))</f>
        <v/>
      </c>
      <c r="S19" s="50">
        <f>IF($A19="","",IFERROR(IF(R19=0,"",Q19/R19),""))</f>
        <v/>
      </c>
      <c r="T19" s="36">
        <f>IF($A19="","",IF(S19="","",IF(S19&gt;=Dashboard!$B$9,"A",IF(S19&gt;=Dashboard!$B$10,"B",IF(S19&gt;=Dashboard!$B$11,"C",IF(S19&gt;=Dashboard!$B$12,"D","F"))))))</f>
        <v/>
      </c>
      <c r="U19" s="37">
        <f>IF($A19="","",IF($D19&lt;&gt;"Active",0,SUMPRODUCT(--(Assignments!$F$6:$F$17="Yes"),--ISNUMBER(Assignments!$D$6:$D$17),--(Assignments!$D$6:$D$17&lt;=Dashboard!$B$7),--(E19:P19=""))))</f>
        <v/>
      </c>
      <c r="V19" s="36">
        <f>IF($A19="","",IF($D19&lt;&gt;"Active","Inactive",IF(U19&gt;=Dashboard!$B$14,"Missing Work",IF(AND(ISNUMBER(S19),S19&lt;Dashboard!$B$13),"Below Passing","On Track"))))</f>
        <v/>
      </c>
    </row>
    <row r="20">
      <c r="A20" s="32" t="n"/>
      <c r="B20" s="32" t="n"/>
      <c r="C20" s="32" t="n"/>
      <c r="D20" s="32" t="n"/>
      <c r="E20" s="33" t="n"/>
      <c r="F20" s="33" t="n"/>
      <c r="G20" s="33" t="n"/>
      <c r="H20" s="33" t="n"/>
      <c r="I20" s="33" t="n"/>
      <c r="J20" s="33" t="n"/>
      <c r="K20" s="33" t="n"/>
      <c r="L20" s="33" t="n"/>
      <c r="M20" s="33" t="n"/>
      <c r="N20" s="33" t="n"/>
      <c r="O20" s="33" t="n"/>
      <c r="P20" s="33" t="n"/>
      <c r="Q20" s="34">
        <f>IF($A20="","",SUMPRODUCT(IFERROR(E20:P20*1,0),--(Assignments!$F$6:$F$17="Yes")))</f>
        <v/>
      </c>
      <c r="R20" s="34">
        <f>IF($A20="","",SUMPRODUCT(--(Assignments!$F$6:$F$17="Yes"),Assignments!$E$6:$E$17,--((ISNUMBER(E20:P20)+((Dashboard!$B$8="Yes")*(E20:P20="")*ISNUMBER(Assignments!$D$6:$D$17)*(Assignments!$D$6:$D$17&lt;=Dashboard!$B$7)))&gt;0)))</f>
        <v/>
      </c>
      <c r="S20" s="50">
        <f>IF($A20="","",IFERROR(IF(R20=0,"",Q20/R20),""))</f>
        <v/>
      </c>
      <c r="T20" s="36">
        <f>IF($A20="","",IF(S20="","",IF(S20&gt;=Dashboard!$B$9,"A",IF(S20&gt;=Dashboard!$B$10,"B",IF(S20&gt;=Dashboard!$B$11,"C",IF(S20&gt;=Dashboard!$B$12,"D","F"))))))</f>
        <v/>
      </c>
      <c r="U20" s="37">
        <f>IF($A20="","",IF($D20&lt;&gt;"Active",0,SUMPRODUCT(--(Assignments!$F$6:$F$17="Yes"),--ISNUMBER(Assignments!$D$6:$D$17),--(Assignments!$D$6:$D$17&lt;=Dashboard!$B$7),--(E20:P20=""))))</f>
        <v/>
      </c>
      <c r="V20" s="36">
        <f>IF($A20="","",IF($D20&lt;&gt;"Active","Inactive",IF(U20&gt;=Dashboard!$B$14,"Missing Work",IF(AND(ISNUMBER(S20),S20&lt;Dashboard!$B$13),"Below Passing","On Track"))))</f>
        <v/>
      </c>
    </row>
    <row r="21">
      <c r="A21" s="32" t="n"/>
      <c r="B21" s="32" t="n"/>
      <c r="C21" s="32" t="n"/>
      <c r="D21" s="32" t="n"/>
      <c r="E21" s="33" t="n"/>
      <c r="F21" s="33" t="n"/>
      <c r="G21" s="33" t="n"/>
      <c r="H21" s="33" t="n"/>
      <c r="I21" s="33" t="n"/>
      <c r="J21" s="33" t="n"/>
      <c r="K21" s="33" t="n"/>
      <c r="L21" s="33" t="n"/>
      <c r="M21" s="33" t="n"/>
      <c r="N21" s="33" t="n"/>
      <c r="O21" s="33" t="n"/>
      <c r="P21" s="33" t="n"/>
      <c r="Q21" s="34">
        <f>IF($A21="","",SUMPRODUCT(IFERROR(E21:P21*1,0),--(Assignments!$F$6:$F$17="Yes")))</f>
        <v/>
      </c>
      <c r="R21" s="34">
        <f>IF($A21="","",SUMPRODUCT(--(Assignments!$F$6:$F$17="Yes"),Assignments!$E$6:$E$17,--((ISNUMBER(E21:P21)+((Dashboard!$B$8="Yes")*(E21:P21="")*ISNUMBER(Assignments!$D$6:$D$17)*(Assignments!$D$6:$D$17&lt;=Dashboard!$B$7)))&gt;0)))</f>
        <v/>
      </c>
      <c r="S21" s="50">
        <f>IF($A21="","",IFERROR(IF(R21=0,"",Q21/R21),""))</f>
        <v/>
      </c>
      <c r="T21" s="36">
        <f>IF($A21="","",IF(S21="","",IF(S21&gt;=Dashboard!$B$9,"A",IF(S21&gt;=Dashboard!$B$10,"B",IF(S21&gt;=Dashboard!$B$11,"C",IF(S21&gt;=Dashboard!$B$12,"D","F"))))))</f>
        <v/>
      </c>
      <c r="U21" s="37">
        <f>IF($A21="","",IF($D21&lt;&gt;"Active",0,SUMPRODUCT(--(Assignments!$F$6:$F$17="Yes"),--ISNUMBER(Assignments!$D$6:$D$17),--(Assignments!$D$6:$D$17&lt;=Dashboard!$B$7),--(E21:P21=""))))</f>
        <v/>
      </c>
      <c r="V21" s="36">
        <f>IF($A21="","",IF($D21&lt;&gt;"Active","Inactive",IF(U21&gt;=Dashboard!$B$14,"Missing Work",IF(AND(ISNUMBER(S21),S21&lt;Dashboard!$B$13),"Below Passing","On Track"))))</f>
        <v/>
      </c>
    </row>
    <row r="22">
      <c r="A22" s="32" t="n"/>
      <c r="B22" s="32" t="n"/>
      <c r="C22" s="32" t="n"/>
      <c r="D22" s="32" t="n"/>
      <c r="E22" s="33" t="n"/>
      <c r="F22" s="33" t="n"/>
      <c r="G22" s="33" t="n"/>
      <c r="H22" s="33" t="n"/>
      <c r="I22" s="33" t="n"/>
      <c r="J22" s="33" t="n"/>
      <c r="K22" s="33" t="n"/>
      <c r="L22" s="33" t="n"/>
      <c r="M22" s="33" t="n"/>
      <c r="N22" s="33" t="n"/>
      <c r="O22" s="33" t="n"/>
      <c r="P22" s="33" t="n"/>
      <c r="Q22" s="34">
        <f>IF($A22="","",SUMPRODUCT(IFERROR(E22:P22*1,0),--(Assignments!$F$6:$F$17="Yes")))</f>
        <v/>
      </c>
      <c r="R22" s="34">
        <f>IF($A22="","",SUMPRODUCT(--(Assignments!$F$6:$F$17="Yes"),Assignments!$E$6:$E$17,--((ISNUMBER(E22:P22)+((Dashboard!$B$8="Yes")*(E22:P22="")*ISNUMBER(Assignments!$D$6:$D$17)*(Assignments!$D$6:$D$17&lt;=Dashboard!$B$7)))&gt;0)))</f>
        <v/>
      </c>
      <c r="S22" s="50">
        <f>IF($A22="","",IFERROR(IF(R22=0,"",Q22/R22),""))</f>
        <v/>
      </c>
      <c r="T22" s="36">
        <f>IF($A22="","",IF(S22="","",IF(S22&gt;=Dashboard!$B$9,"A",IF(S22&gt;=Dashboard!$B$10,"B",IF(S22&gt;=Dashboard!$B$11,"C",IF(S22&gt;=Dashboard!$B$12,"D","F"))))))</f>
        <v/>
      </c>
      <c r="U22" s="37">
        <f>IF($A22="","",IF($D22&lt;&gt;"Active",0,SUMPRODUCT(--(Assignments!$F$6:$F$17="Yes"),--ISNUMBER(Assignments!$D$6:$D$17),--(Assignments!$D$6:$D$17&lt;=Dashboard!$B$7),--(E22:P22=""))))</f>
        <v/>
      </c>
      <c r="V22" s="36">
        <f>IF($A22="","",IF($D22&lt;&gt;"Active","Inactive",IF(U22&gt;=Dashboard!$B$14,"Missing Work",IF(AND(ISNUMBER(S22),S22&lt;Dashboard!$B$13),"Below Passing","On Track"))))</f>
        <v/>
      </c>
    </row>
    <row r="23">
      <c r="A23" s="32" t="n"/>
      <c r="B23" s="32" t="n"/>
      <c r="C23" s="32" t="n"/>
      <c r="D23" s="32" t="n"/>
      <c r="E23" s="33" t="n"/>
      <c r="F23" s="33" t="n"/>
      <c r="G23" s="33" t="n"/>
      <c r="H23" s="33" t="n"/>
      <c r="I23" s="33" t="n"/>
      <c r="J23" s="33" t="n"/>
      <c r="K23" s="33" t="n"/>
      <c r="L23" s="33" t="n"/>
      <c r="M23" s="33" t="n"/>
      <c r="N23" s="33" t="n"/>
      <c r="O23" s="33" t="n"/>
      <c r="P23" s="33" t="n"/>
      <c r="Q23" s="34">
        <f>IF($A23="","",SUMPRODUCT(IFERROR(E23:P23*1,0),--(Assignments!$F$6:$F$17="Yes")))</f>
        <v/>
      </c>
      <c r="R23" s="34">
        <f>IF($A23="","",SUMPRODUCT(--(Assignments!$F$6:$F$17="Yes"),Assignments!$E$6:$E$17,--((ISNUMBER(E23:P23)+((Dashboard!$B$8="Yes")*(E23:P23="")*ISNUMBER(Assignments!$D$6:$D$17)*(Assignments!$D$6:$D$17&lt;=Dashboard!$B$7)))&gt;0)))</f>
        <v/>
      </c>
      <c r="S23" s="50">
        <f>IF($A23="","",IFERROR(IF(R23=0,"",Q23/R23),""))</f>
        <v/>
      </c>
      <c r="T23" s="36">
        <f>IF($A23="","",IF(S23="","",IF(S23&gt;=Dashboard!$B$9,"A",IF(S23&gt;=Dashboard!$B$10,"B",IF(S23&gt;=Dashboard!$B$11,"C",IF(S23&gt;=Dashboard!$B$12,"D","F"))))))</f>
        <v/>
      </c>
      <c r="U23" s="37">
        <f>IF($A23="","",IF($D23&lt;&gt;"Active",0,SUMPRODUCT(--(Assignments!$F$6:$F$17="Yes"),--ISNUMBER(Assignments!$D$6:$D$17),--(Assignments!$D$6:$D$17&lt;=Dashboard!$B$7),--(E23:P23=""))))</f>
        <v/>
      </c>
      <c r="V23" s="36">
        <f>IF($A23="","",IF($D23&lt;&gt;"Active","Inactive",IF(U23&gt;=Dashboard!$B$14,"Missing Work",IF(AND(ISNUMBER(S23),S23&lt;Dashboard!$B$13),"Below Passing","On Track"))))</f>
        <v/>
      </c>
    </row>
    <row r="24">
      <c r="A24" s="32" t="n"/>
      <c r="B24" s="32" t="n"/>
      <c r="C24" s="32" t="n"/>
      <c r="D24" s="32" t="n"/>
      <c r="E24" s="33" t="n"/>
      <c r="F24" s="33" t="n"/>
      <c r="G24" s="33" t="n"/>
      <c r="H24" s="33" t="n"/>
      <c r="I24" s="33" t="n"/>
      <c r="J24" s="33" t="n"/>
      <c r="K24" s="33" t="n"/>
      <c r="L24" s="33" t="n"/>
      <c r="M24" s="33" t="n"/>
      <c r="N24" s="33" t="n"/>
      <c r="O24" s="33" t="n"/>
      <c r="P24" s="33" t="n"/>
      <c r="Q24" s="34">
        <f>IF($A24="","",SUMPRODUCT(IFERROR(E24:P24*1,0),--(Assignments!$F$6:$F$17="Yes")))</f>
        <v/>
      </c>
      <c r="R24" s="34">
        <f>IF($A24="","",SUMPRODUCT(--(Assignments!$F$6:$F$17="Yes"),Assignments!$E$6:$E$17,--((ISNUMBER(E24:P24)+((Dashboard!$B$8="Yes")*(E24:P24="")*ISNUMBER(Assignments!$D$6:$D$17)*(Assignments!$D$6:$D$17&lt;=Dashboard!$B$7)))&gt;0)))</f>
        <v/>
      </c>
      <c r="S24" s="50">
        <f>IF($A24="","",IFERROR(IF(R24=0,"",Q24/R24),""))</f>
        <v/>
      </c>
      <c r="T24" s="36">
        <f>IF($A24="","",IF(S24="","",IF(S24&gt;=Dashboard!$B$9,"A",IF(S24&gt;=Dashboard!$B$10,"B",IF(S24&gt;=Dashboard!$B$11,"C",IF(S24&gt;=Dashboard!$B$12,"D","F"))))))</f>
        <v/>
      </c>
      <c r="U24" s="37">
        <f>IF($A24="","",IF($D24&lt;&gt;"Active",0,SUMPRODUCT(--(Assignments!$F$6:$F$17="Yes"),--ISNUMBER(Assignments!$D$6:$D$17),--(Assignments!$D$6:$D$17&lt;=Dashboard!$B$7),--(E24:P24=""))))</f>
        <v/>
      </c>
      <c r="V24" s="36">
        <f>IF($A24="","",IF($D24&lt;&gt;"Active","Inactive",IF(U24&gt;=Dashboard!$B$14,"Missing Work",IF(AND(ISNUMBER(S24),S24&lt;Dashboard!$B$13),"Below Passing","On Track"))))</f>
        <v/>
      </c>
    </row>
    <row r="25">
      <c r="A25" s="32" t="n"/>
      <c r="B25" s="32" t="n"/>
      <c r="C25" s="32" t="n"/>
      <c r="D25" s="32" t="n"/>
      <c r="E25" s="33" t="n"/>
      <c r="F25" s="33" t="n"/>
      <c r="G25" s="33" t="n"/>
      <c r="H25" s="33" t="n"/>
      <c r="I25" s="33" t="n"/>
      <c r="J25" s="33" t="n"/>
      <c r="K25" s="33" t="n"/>
      <c r="L25" s="33" t="n"/>
      <c r="M25" s="33" t="n"/>
      <c r="N25" s="33" t="n"/>
      <c r="O25" s="33" t="n"/>
      <c r="P25" s="33" t="n"/>
      <c r="Q25" s="34">
        <f>IF($A25="","",SUMPRODUCT(IFERROR(E25:P25*1,0),--(Assignments!$F$6:$F$17="Yes")))</f>
        <v/>
      </c>
      <c r="R25" s="34">
        <f>IF($A25="","",SUMPRODUCT(--(Assignments!$F$6:$F$17="Yes"),Assignments!$E$6:$E$17,--((ISNUMBER(E25:P25)+((Dashboard!$B$8="Yes")*(E25:P25="")*ISNUMBER(Assignments!$D$6:$D$17)*(Assignments!$D$6:$D$17&lt;=Dashboard!$B$7)))&gt;0)))</f>
        <v/>
      </c>
      <c r="S25" s="50">
        <f>IF($A25="","",IFERROR(IF(R25=0,"",Q25/R25),""))</f>
        <v/>
      </c>
      <c r="T25" s="36">
        <f>IF($A25="","",IF(S25="","",IF(S25&gt;=Dashboard!$B$9,"A",IF(S25&gt;=Dashboard!$B$10,"B",IF(S25&gt;=Dashboard!$B$11,"C",IF(S25&gt;=Dashboard!$B$12,"D","F"))))))</f>
        <v/>
      </c>
      <c r="U25" s="37">
        <f>IF($A25="","",IF($D25&lt;&gt;"Active",0,SUMPRODUCT(--(Assignments!$F$6:$F$17="Yes"),--ISNUMBER(Assignments!$D$6:$D$17),--(Assignments!$D$6:$D$17&lt;=Dashboard!$B$7),--(E25:P25=""))))</f>
        <v/>
      </c>
      <c r="V25" s="36">
        <f>IF($A25="","",IF($D25&lt;&gt;"Active","Inactive",IF(U25&gt;=Dashboard!$B$14,"Missing Work",IF(AND(ISNUMBER(S25),S25&lt;Dashboard!$B$13),"Below Passing","On Track"))))</f>
        <v/>
      </c>
    </row>
    <row r="26">
      <c r="A26" s="32" t="n"/>
      <c r="B26" s="32" t="n"/>
      <c r="C26" s="32" t="n"/>
      <c r="D26" s="32" t="n"/>
      <c r="E26" s="33" t="n"/>
      <c r="F26" s="33" t="n"/>
      <c r="G26" s="33" t="n"/>
      <c r="H26" s="33" t="n"/>
      <c r="I26" s="33" t="n"/>
      <c r="J26" s="33" t="n"/>
      <c r="K26" s="33" t="n"/>
      <c r="L26" s="33" t="n"/>
      <c r="M26" s="33" t="n"/>
      <c r="N26" s="33" t="n"/>
      <c r="O26" s="33" t="n"/>
      <c r="P26" s="33" t="n"/>
      <c r="Q26" s="34">
        <f>IF($A26="","",SUMPRODUCT(IFERROR(E26:P26*1,0),--(Assignments!$F$6:$F$17="Yes")))</f>
        <v/>
      </c>
      <c r="R26" s="34">
        <f>IF($A26="","",SUMPRODUCT(--(Assignments!$F$6:$F$17="Yes"),Assignments!$E$6:$E$17,--((ISNUMBER(E26:P26)+((Dashboard!$B$8="Yes")*(E26:P26="")*ISNUMBER(Assignments!$D$6:$D$17)*(Assignments!$D$6:$D$17&lt;=Dashboard!$B$7)))&gt;0)))</f>
        <v/>
      </c>
      <c r="S26" s="50">
        <f>IF($A26="","",IFERROR(IF(R26=0,"",Q26/R26),""))</f>
        <v/>
      </c>
      <c r="T26" s="36">
        <f>IF($A26="","",IF(S26="","",IF(S26&gt;=Dashboard!$B$9,"A",IF(S26&gt;=Dashboard!$B$10,"B",IF(S26&gt;=Dashboard!$B$11,"C",IF(S26&gt;=Dashboard!$B$12,"D","F"))))))</f>
        <v/>
      </c>
      <c r="U26" s="37">
        <f>IF($A26="","",IF($D26&lt;&gt;"Active",0,SUMPRODUCT(--(Assignments!$F$6:$F$17="Yes"),--ISNUMBER(Assignments!$D$6:$D$17),--(Assignments!$D$6:$D$17&lt;=Dashboard!$B$7),--(E26:P26=""))))</f>
        <v/>
      </c>
      <c r="V26" s="36">
        <f>IF($A26="","",IF($D26&lt;&gt;"Active","Inactive",IF(U26&gt;=Dashboard!$B$14,"Missing Work",IF(AND(ISNUMBER(S26),S26&lt;Dashboard!$B$13),"Below Passing","On Track"))))</f>
        <v/>
      </c>
    </row>
    <row r="27">
      <c r="A27" s="32" t="n"/>
      <c r="B27" s="32" t="n"/>
      <c r="C27" s="32" t="n"/>
      <c r="D27" s="32" t="n"/>
      <c r="E27" s="33" t="n"/>
      <c r="F27" s="33" t="n"/>
      <c r="G27" s="33" t="n"/>
      <c r="H27" s="33" t="n"/>
      <c r="I27" s="33" t="n"/>
      <c r="J27" s="33" t="n"/>
      <c r="K27" s="33" t="n"/>
      <c r="L27" s="33" t="n"/>
      <c r="M27" s="33" t="n"/>
      <c r="N27" s="33" t="n"/>
      <c r="O27" s="33" t="n"/>
      <c r="P27" s="33" t="n"/>
      <c r="Q27" s="34">
        <f>IF($A27="","",SUMPRODUCT(IFERROR(E27:P27*1,0),--(Assignments!$F$6:$F$17="Yes")))</f>
        <v/>
      </c>
      <c r="R27" s="34">
        <f>IF($A27="","",SUMPRODUCT(--(Assignments!$F$6:$F$17="Yes"),Assignments!$E$6:$E$17,--((ISNUMBER(E27:P27)+((Dashboard!$B$8="Yes")*(E27:P27="")*ISNUMBER(Assignments!$D$6:$D$17)*(Assignments!$D$6:$D$17&lt;=Dashboard!$B$7)))&gt;0)))</f>
        <v/>
      </c>
      <c r="S27" s="50">
        <f>IF($A27="","",IFERROR(IF(R27=0,"",Q27/R27),""))</f>
        <v/>
      </c>
      <c r="T27" s="36">
        <f>IF($A27="","",IF(S27="","",IF(S27&gt;=Dashboard!$B$9,"A",IF(S27&gt;=Dashboard!$B$10,"B",IF(S27&gt;=Dashboard!$B$11,"C",IF(S27&gt;=Dashboard!$B$12,"D","F"))))))</f>
        <v/>
      </c>
      <c r="U27" s="37">
        <f>IF($A27="","",IF($D27&lt;&gt;"Active",0,SUMPRODUCT(--(Assignments!$F$6:$F$17="Yes"),--ISNUMBER(Assignments!$D$6:$D$17),--(Assignments!$D$6:$D$17&lt;=Dashboard!$B$7),--(E27:P27=""))))</f>
        <v/>
      </c>
      <c r="V27" s="36">
        <f>IF($A27="","",IF($D27&lt;&gt;"Active","Inactive",IF(U27&gt;=Dashboard!$B$14,"Missing Work",IF(AND(ISNUMBER(S27),S27&lt;Dashboard!$B$13),"Below Passing","On Track"))))</f>
        <v/>
      </c>
    </row>
    <row r="28">
      <c r="A28" s="32" t="n"/>
      <c r="B28" s="32" t="n"/>
      <c r="C28" s="32" t="n"/>
      <c r="D28" s="32" t="n"/>
      <c r="E28" s="33" t="n"/>
      <c r="F28" s="33" t="n"/>
      <c r="G28" s="33" t="n"/>
      <c r="H28" s="33" t="n"/>
      <c r="I28" s="33" t="n"/>
      <c r="J28" s="33" t="n"/>
      <c r="K28" s="33" t="n"/>
      <c r="L28" s="33" t="n"/>
      <c r="M28" s="33" t="n"/>
      <c r="N28" s="33" t="n"/>
      <c r="O28" s="33" t="n"/>
      <c r="P28" s="33" t="n"/>
      <c r="Q28" s="34">
        <f>IF($A28="","",SUMPRODUCT(IFERROR(E28:P28*1,0),--(Assignments!$F$6:$F$17="Yes")))</f>
        <v/>
      </c>
      <c r="R28" s="34">
        <f>IF($A28="","",SUMPRODUCT(--(Assignments!$F$6:$F$17="Yes"),Assignments!$E$6:$E$17,--((ISNUMBER(E28:P28)+((Dashboard!$B$8="Yes")*(E28:P28="")*ISNUMBER(Assignments!$D$6:$D$17)*(Assignments!$D$6:$D$17&lt;=Dashboard!$B$7)))&gt;0)))</f>
        <v/>
      </c>
      <c r="S28" s="50">
        <f>IF($A28="","",IFERROR(IF(R28=0,"",Q28/R28),""))</f>
        <v/>
      </c>
      <c r="T28" s="36">
        <f>IF($A28="","",IF(S28="","",IF(S28&gt;=Dashboard!$B$9,"A",IF(S28&gt;=Dashboard!$B$10,"B",IF(S28&gt;=Dashboard!$B$11,"C",IF(S28&gt;=Dashboard!$B$12,"D","F"))))))</f>
        <v/>
      </c>
      <c r="U28" s="37">
        <f>IF($A28="","",IF($D28&lt;&gt;"Active",0,SUMPRODUCT(--(Assignments!$F$6:$F$17="Yes"),--ISNUMBER(Assignments!$D$6:$D$17),--(Assignments!$D$6:$D$17&lt;=Dashboard!$B$7),--(E28:P28=""))))</f>
        <v/>
      </c>
      <c r="V28" s="36">
        <f>IF($A28="","",IF($D28&lt;&gt;"Active","Inactive",IF(U28&gt;=Dashboard!$B$14,"Missing Work",IF(AND(ISNUMBER(S28),S28&lt;Dashboard!$B$13),"Below Passing","On Track"))))</f>
        <v/>
      </c>
    </row>
    <row r="29">
      <c r="A29" s="32" t="n"/>
      <c r="B29" s="32" t="n"/>
      <c r="C29" s="32" t="n"/>
      <c r="D29" s="32" t="n"/>
      <c r="E29" s="33" t="n"/>
      <c r="F29" s="33" t="n"/>
      <c r="G29" s="33" t="n"/>
      <c r="H29" s="33" t="n"/>
      <c r="I29" s="33" t="n"/>
      <c r="J29" s="33" t="n"/>
      <c r="K29" s="33" t="n"/>
      <c r="L29" s="33" t="n"/>
      <c r="M29" s="33" t="n"/>
      <c r="N29" s="33" t="n"/>
      <c r="O29" s="33" t="n"/>
      <c r="P29" s="33" t="n"/>
      <c r="Q29" s="34">
        <f>IF($A29="","",SUMPRODUCT(IFERROR(E29:P29*1,0),--(Assignments!$F$6:$F$17="Yes")))</f>
        <v/>
      </c>
      <c r="R29" s="34">
        <f>IF($A29="","",SUMPRODUCT(--(Assignments!$F$6:$F$17="Yes"),Assignments!$E$6:$E$17,--((ISNUMBER(E29:P29)+((Dashboard!$B$8="Yes")*(E29:P29="")*ISNUMBER(Assignments!$D$6:$D$17)*(Assignments!$D$6:$D$17&lt;=Dashboard!$B$7)))&gt;0)))</f>
        <v/>
      </c>
      <c r="S29" s="50">
        <f>IF($A29="","",IFERROR(IF(R29=0,"",Q29/R29),""))</f>
        <v/>
      </c>
      <c r="T29" s="36">
        <f>IF($A29="","",IF(S29="","",IF(S29&gt;=Dashboard!$B$9,"A",IF(S29&gt;=Dashboard!$B$10,"B",IF(S29&gt;=Dashboard!$B$11,"C",IF(S29&gt;=Dashboard!$B$12,"D","F"))))))</f>
        <v/>
      </c>
      <c r="U29" s="37">
        <f>IF($A29="","",IF($D29&lt;&gt;"Active",0,SUMPRODUCT(--(Assignments!$F$6:$F$17="Yes"),--ISNUMBER(Assignments!$D$6:$D$17),--(Assignments!$D$6:$D$17&lt;=Dashboard!$B$7),--(E29:P29=""))))</f>
        <v/>
      </c>
      <c r="V29" s="36">
        <f>IF($A29="","",IF($D29&lt;&gt;"Active","Inactive",IF(U29&gt;=Dashboard!$B$14,"Missing Work",IF(AND(ISNUMBER(S29),S29&lt;Dashboard!$B$13),"Below Passing","On Track"))))</f>
        <v/>
      </c>
    </row>
    <row r="30">
      <c r="A30" s="32" t="n"/>
      <c r="B30" s="32" t="n"/>
      <c r="C30" s="32" t="n"/>
      <c r="D30" s="32" t="n"/>
      <c r="E30" s="33" t="n"/>
      <c r="F30" s="33" t="n"/>
      <c r="G30" s="33" t="n"/>
      <c r="H30" s="33" t="n"/>
      <c r="I30" s="33" t="n"/>
      <c r="J30" s="33" t="n"/>
      <c r="K30" s="33" t="n"/>
      <c r="L30" s="33" t="n"/>
      <c r="M30" s="33" t="n"/>
      <c r="N30" s="33" t="n"/>
      <c r="O30" s="33" t="n"/>
      <c r="P30" s="33" t="n"/>
      <c r="Q30" s="34">
        <f>IF($A30="","",SUMPRODUCT(IFERROR(E30:P30*1,0),--(Assignments!$F$6:$F$17="Yes")))</f>
        <v/>
      </c>
      <c r="R30" s="34">
        <f>IF($A30="","",SUMPRODUCT(--(Assignments!$F$6:$F$17="Yes"),Assignments!$E$6:$E$17,--((ISNUMBER(E30:P30)+((Dashboard!$B$8="Yes")*(E30:P30="")*ISNUMBER(Assignments!$D$6:$D$17)*(Assignments!$D$6:$D$17&lt;=Dashboard!$B$7)))&gt;0)))</f>
        <v/>
      </c>
      <c r="S30" s="50">
        <f>IF($A30="","",IFERROR(IF(R30=0,"",Q30/R30),""))</f>
        <v/>
      </c>
      <c r="T30" s="36">
        <f>IF($A30="","",IF(S30="","",IF(S30&gt;=Dashboard!$B$9,"A",IF(S30&gt;=Dashboard!$B$10,"B",IF(S30&gt;=Dashboard!$B$11,"C",IF(S30&gt;=Dashboard!$B$12,"D","F"))))))</f>
        <v/>
      </c>
      <c r="U30" s="37">
        <f>IF($A30="","",IF($D30&lt;&gt;"Active",0,SUMPRODUCT(--(Assignments!$F$6:$F$17="Yes"),--ISNUMBER(Assignments!$D$6:$D$17),--(Assignments!$D$6:$D$17&lt;=Dashboard!$B$7),--(E30:P30=""))))</f>
        <v/>
      </c>
      <c r="V30" s="36">
        <f>IF($A30="","",IF($D30&lt;&gt;"Active","Inactive",IF(U30&gt;=Dashboard!$B$14,"Missing Work",IF(AND(ISNUMBER(S30),S30&lt;Dashboard!$B$13),"Below Passing","On Track"))))</f>
        <v/>
      </c>
    </row>
    <row r="31">
      <c r="A31" s="32" t="n"/>
      <c r="B31" s="32" t="n"/>
      <c r="C31" s="32" t="n"/>
      <c r="D31" s="32" t="n"/>
      <c r="E31" s="33" t="n"/>
      <c r="F31" s="33" t="n"/>
      <c r="G31" s="33" t="n"/>
      <c r="H31" s="33" t="n"/>
      <c r="I31" s="33" t="n"/>
      <c r="J31" s="33" t="n"/>
      <c r="K31" s="33" t="n"/>
      <c r="L31" s="33" t="n"/>
      <c r="M31" s="33" t="n"/>
      <c r="N31" s="33" t="n"/>
      <c r="O31" s="33" t="n"/>
      <c r="P31" s="33" t="n"/>
      <c r="Q31" s="34">
        <f>IF($A31="","",SUMPRODUCT(IFERROR(E31:P31*1,0),--(Assignments!$F$6:$F$17="Yes")))</f>
        <v/>
      </c>
      <c r="R31" s="34">
        <f>IF($A31="","",SUMPRODUCT(--(Assignments!$F$6:$F$17="Yes"),Assignments!$E$6:$E$17,--((ISNUMBER(E31:P31)+((Dashboard!$B$8="Yes")*(E31:P31="")*ISNUMBER(Assignments!$D$6:$D$17)*(Assignments!$D$6:$D$17&lt;=Dashboard!$B$7)))&gt;0)))</f>
        <v/>
      </c>
      <c r="S31" s="50">
        <f>IF($A31="","",IFERROR(IF(R31=0,"",Q31/R31),""))</f>
        <v/>
      </c>
      <c r="T31" s="36">
        <f>IF($A31="","",IF(S31="","",IF(S31&gt;=Dashboard!$B$9,"A",IF(S31&gt;=Dashboard!$B$10,"B",IF(S31&gt;=Dashboard!$B$11,"C",IF(S31&gt;=Dashboard!$B$12,"D","F"))))))</f>
        <v/>
      </c>
      <c r="U31" s="37">
        <f>IF($A31="","",IF($D31&lt;&gt;"Active",0,SUMPRODUCT(--(Assignments!$F$6:$F$17="Yes"),--ISNUMBER(Assignments!$D$6:$D$17),--(Assignments!$D$6:$D$17&lt;=Dashboard!$B$7),--(E31:P31=""))))</f>
        <v/>
      </c>
      <c r="V31" s="36">
        <f>IF($A31="","",IF($D31&lt;&gt;"Active","Inactive",IF(U31&gt;=Dashboard!$B$14,"Missing Work",IF(AND(ISNUMBER(S31),S31&lt;Dashboard!$B$13),"Below Passing","On Track"))))</f>
        <v/>
      </c>
    </row>
    <row r="32">
      <c r="A32" s="32" t="n"/>
      <c r="B32" s="32" t="n"/>
      <c r="C32" s="32" t="n"/>
      <c r="D32" s="32" t="n"/>
      <c r="E32" s="33" t="n"/>
      <c r="F32" s="33" t="n"/>
      <c r="G32" s="33" t="n"/>
      <c r="H32" s="33" t="n"/>
      <c r="I32" s="33" t="n"/>
      <c r="J32" s="33" t="n"/>
      <c r="K32" s="33" t="n"/>
      <c r="L32" s="33" t="n"/>
      <c r="M32" s="33" t="n"/>
      <c r="N32" s="33" t="n"/>
      <c r="O32" s="33" t="n"/>
      <c r="P32" s="33" t="n"/>
      <c r="Q32" s="34">
        <f>IF($A32="","",SUMPRODUCT(IFERROR(E32:P32*1,0),--(Assignments!$F$6:$F$17="Yes")))</f>
        <v/>
      </c>
      <c r="R32" s="34">
        <f>IF($A32="","",SUMPRODUCT(--(Assignments!$F$6:$F$17="Yes"),Assignments!$E$6:$E$17,--((ISNUMBER(E32:P32)+((Dashboard!$B$8="Yes")*(E32:P32="")*ISNUMBER(Assignments!$D$6:$D$17)*(Assignments!$D$6:$D$17&lt;=Dashboard!$B$7)))&gt;0)))</f>
        <v/>
      </c>
      <c r="S32" s="50">
        <f>IF($A32="","",IFERROR(IF(R32=0,"",Q32/R32),""))</f>
        <v/>
      </c>
      <c r="T32" s="36">
        <f>IF($A32="","",IF(S32="","",IF(S32&gt;=Dashboard!$B$9,"A",IF(S32&gt;=Dashboard!$B$10,"B",IF(S32&gt;=Dashboard!$B$11,"C",IF(S32&gt;=Dashboard!$B$12,"D","F"))))))</f>
        <v/>
      </c>
      <c r="U32" s="37">
        <f>IF($A32="","",IF($D32&lt;&gt;"Active",0,SUMPRODUCT(--(Assignments!$F$6:$F$17="Yes"),--ISNUMBER(Assignments!$D$6:$D$17),--(Assignments!$D$6:$D$17&lt;=Dashboard!$B$7),--(E32:P32=""))))</f>
        <v/>
      </c>
      <c r="V32" s="36">
        <f>IF($A32="","",IF($D32&lt;&gt;"Active","Inactive",IF(U32&gt;=Dashboard!$B$14,"Missing Work",IF(AND(ISNUMBER(S32),S32&lt;Dashboard!$B$13),"Below Passing","On Track"))))</f>
        <v/>
      </c>
    </row>
    <row r="33">
      <c r="A33" s="32" t="n"/>
      <c r="B33" s="32" t="n"/>
      <c r="C33" s="32" t="n"/>
      <c r="D33" s="32" t="n"/>
      <c r="E33" s="33" t="n"/>
      <c r="F33" s="33" t="n"/>
      <c r="G33" s="33" t="n"/>
      <c r="H33" s="33" t="n"/>
      <c r="I33" s="33" t="n"/>
      <c r="J33" s="33" t="n"/>
      <c r="K33" s="33" t="n"/>
      <c r="L33" s="33" t="n"/>
      <c r="M33" s="33" t="n"/>
      <c r="N33" s="33" t="n"/>
      <c r="O33" s="33" t="n"/>
      <c r="P33" s="33" t="n"/>
      <c r="Q33" s="34">
        <f>IF($A33="","",SUMPRODUCT(IFERROR(E33:P33*1,0),--(Assignments!$F$6:$F$17="Yes")))</f>
        <v/>
      </c>
      <c r="R33" s="34">
        <f>IF($A33="","",SUMPRODUCT(--(Assignments!$F$6:$F$17="Yes"),Assignments!$E$6:$E$17,--((ISNUMBER(E33:P33)+((Dashboard!$B$8="Yes")*(E33:P33="")*ISNUMBER(Assignments!$D$6:$D$17)*(Assignments!$D$6:$D$17&lt;=Dashboard!$B$7)))&gt;0)))</f>
        <v/>
      </c>
      <c r="S33" s="50">
        <f>IF($A33="","",IFERROR(IF(R33=0,"",Q33/R33),""))</f>
        <v/>
      </c>
      <c r="T33" s="36">
        <f>IF($A33="","",IF(S33="","",IF(S33&gt;=Dashboard!$B$9,"A",IF(S33&gt;=Dashboard!$B$10,"B",IF(S33&gt;=Dashboard!$B$11,"C",IF(S33&gt;=Dashboard!$B$12,"D","F"))))))</f>
        <v/>
      </c>
      <c r="U33" s="37">
        <f>IF($A33="","",IF($D33&lt;&gt;"Active",0,SUMPRODUCT(--(Assignments!$F$6:$F$17="Yes"),--ISNUMBER(Assignments!$D$6:$D$17),--(Assignments!$D$6:$D$17&lt;=Dashboard!$B$7),--(E33:P33=""))))</f>
        <v/>
      </c>
      <c r="V33" s="36">
        <f>IF($A33="","",IF($D33&lt;&gt;"Active","Inactive",IF(U33&gt;=Dashboard!$B$14,"Missing Work",IF(AND(ISNUMBER(S33),S33&lt;Dashboard!$B$13),"Below Passing","On Track"))))</f>
        <v/>
      </c>
    </row>
    <row r="34">
      <c r="A34" s="32" t="n"/>
      <c r="B34" s="32" t="n"/>
      <c r="C34" s="32" t="n"/>
      <c r="D34" s="32" t="n"/>
      <c r="E34" s="33" t="n"/>
      <c r="F34" s="33" t="n"/>
      <c r="G34" s="33" t="n"/>
      <c r="H34" s="33" t="n"/>
      <c r="I34" s="33" t="n"/>
      <c r="J34" s="33" t="n"/>
      <c r="K34" s="33" t="n"/>
      <c r="L34" s="33" t="n"/>
      <c r="M34" s="33" t="n"/>
      <c r="N34" s="33" t="n"/>
      <c r="O34" s="33" t="n"/>
      <c r="P34" s="33" t="n"/>
      <c r="Q34" s="34">
        <f>IF($A34="","",SUMPRODUCT(IFERROR(E34:P34*1,0),--(Assignments!$F$6:$F$17="Yes")))</f>
        <v/>
      </c>
      <c r="R34" s="34">
        <f>IF($A34="","",SUMPRODUCT(--(Assignments!$F$6:$F$17="Yes"),Assignments!$E$6:$E$17,--((ISNUMBER(E34:P34)+((Dashboard!$B$8="Yes")*(E34:P34="")*ISNUMBER(Assignments!$D$6:$D$17)*(Assignments!$D$6:$D$17&lt;=Dashboard!$B$7)))&gt;0)))</f>
        <v/>
      </c>
      <c r="S34" s="50">
        <f>IF($A34="","",IFERROR(IF(R34=0,"",Q34/R34),""))</f>
        <v/>
      </c>
      <c r="T34" s="36">
        <f>IF($A34="","",IF(S34="","",IF(S34&gt;=Dashboard!$B$9,"A",IF(S34&gt;=Dashboard!$B$10,"B",IF(S34&gt;=Dashboard!$B$11,"C",IF(S34&gt;=Dashboard!$B$12,"D","F"))))))</f>
        <v/>
      </c>
      <c r="U34" s="37">
        <f>IF($A34="","",IF($D34&lt;&gt;"Active",0,SUMPRODUCT(--(Assignments!$F$6:$F$17="Yes"),--ISNUMBER(Assignments!$D$6:$D$17),--(Assignments!$D$6:$D$17&lt;=Dashboard!$B$7),--(E34:P34=""))))</f>
        <v/>
      </c>
      <c r="V34" s="36">
        <f>IF($A34="","",IF($D34&lt;&gt;"Active","Inactive",IF(U34&gt;=Dashboard!$B$14,"Missing Work",IF(AND(ISNUMBER(S34),S34&lt;Dashboard!$B$13),"Below Passing","On Track"))))</f>
        <v/>
      </c>
    </row>
    <row r="35">
      <c r="A35" s="32" t="n"/>
      <c r="B35" s="32" t="n"/>
      <c r="C35" s="32" t="n"/>
      <c r="D35" s="32" t="n"/>
      <c r="E35" s="33" t="n"/>
      <c r="F35" s="33" t="n"/>
      <c r="G35" s="33" t="n"/>
      <c r="H35" s="33" t="n"/>
      <c r="I35" s="33" t="n"/>
      <c r="J35" s="33" t="n"/>
      <c r="K35" s="33" t="n"/>
      <c r="L35" s="33" t="n"/>
      <c r="M35" s="33" t="n"/>
      <c r="N35" s="33" t="n"/>
      <c r="O35" s="33" t="n"/>
      <c r="P35" s="33" t="n"/>
      <c r="Q35" s="34">
        <f>IF($A35="","",SUMPRODUCT(IFERROR(E35:P35*1,0),--(Assignments!$F$6:$F$17="Yes")))</f>
        <v/>
      </c>
      <c r="R35" s="34">
        <f>IF($A35="","",SUMPRODUCT(--(Assignments!$F$6:$F$17="Yes"),Assignments!$E$6:$E$17,--((ISNUMBER(E35:P35)+((Dashboard!$B$8="Yes")*(E35:P35="")*ISNUMBER(Assignments!$D$6:$D$17)*(Assignments!$D$6:$D$17&lt;=Dashboard!$B$7)))&gt;0)))</f>
        <v/>
      </c>
      <c r="S35" s="50">
        <f>IF($A35="","",IFERROR(IF(R35=0,"",Q35/R35),""))</f>
        <v/>
      </c>
      <c r="T35" s="36">
        <f>IF($A35="","",IF(S35="","",IF(S35&gt;=Dashboard!$B$9,"A",IF(S35&gt;=Dashboard!$B$10,"B",IF(S35&gt;=Dashboard!$B$11,"C",IF(S35&gt;=Dashboard!$B$12,"D","F"))))))</f>
        <v/>
      </c>
      <c r="U35" s="37">
        <f>IF($A35="","",IF($D35&lt;&gt;"Active",0,SUMPRODUCT(--(Assignments!$F$6:$F$17="Yes"),--ISNUMBER(Assignments!$D$6:$D$17),--(Assignments!$D$6:$D$17&lt;=Dashboard!$B$7),--(E35:P35=""))))</f>
        <v/>
      </c>
      <c r="V35" s="36">
        <f>IF($A35="","",IF($D35&lt;&gt;"Active","Inactive",IF(U35&gt;=Dashboard!$B$14,"Missing Work",IF(AND(ISNUMBER(S35),S35&lt;Dashboard!$B$13),"Below Passing","On Track"))))</f>
        <v/>
      </c>
    </row>
    <row r="36">
      <c r="A36" s="32" t="n"/>
      <c r="B36" s="32" t="n"/>
      <c r="C36" s="32" t="n"/>
      <c r="D36" s="32" t="n"/>
      <c r="E36" s="33" t="n"/>
      <c r="F36" s="33" t="n"/>
      <c r="G36" s="33" t="n"/>
      <c r="H36" s="33" t="n"/>
      <c r="I36" s="33" t="n"/>
      <c r="J36" s="33" t="n"/>
      <c r="K36" s="33" t="n"/>
      <c r="L36" s="33" t="n"/>
      <c r="M36" s="33" t="n"/>
      <c r="N36" s="33" t="n"/>
      <c r="O36" s="33" t="n"/>
      <c r="P36" s="33" t="n"/>
      <c r="Q36" s="34">
        <f>IF($A36="","",SUMPRODUCT(IFERROR(E36:P36*1,0),--(Assignments!$F$6:$F$17="Yes")))</f>
        <v/>
      </c>
      <c r="R36" s="34">
        <f>IF($A36="","",SUMPRODUCT(--(Assignments!$F$6:$F$17="Yes"),Assignments!$E$6:$E$17,--((ISNUMBER(E36:P36)+((Dashboard!$B$8="Yes")*(E36:P36="")*ISNUMBER(Assignments!$D$6:$D$17)*(Assignments!$D$6:$D$17&lt;=Dashboard!$B$7)))&gt;0)))</f>
        <v/>
      </c>
      <c r="S36" s="50">
        <f>IF($A36="","",IFERROR(IF(R36=0,"",Q36/R36),""))</f>
        <v/>
      </c>
      <c r="T36" s="36">
        <f>IF($A36="","",IF(S36="","",IF(S36&gt;=Dashboard!$B$9,"A",IF(S36&gt;=Dashboard!$B$10,"B",IF(S36&gt;=Dashboard!$B$11,"C",IF(S36&gt;=Dashboard!$B$12,"D","F"))))))</f>
        <v/>
      </c>
      <c r="U36" s="37">
        <f>IF($A36="","",IF($D36&lt;&gt;"Active",0,SUMPRODUCT(--(Assignments!$F$6:$F$17="Yes"),--ISNUMBER(Assignments!$D$6:$D$17),--(Assignments!$D$6:$D$17&lt;=Dashboard!$B$7),--(E36:P36=""))))</f>
        <v/>
      </c>
      <c r="V36" s="36">
        <f>IF($A36="","",IF($D36&lt;&gt;"Active","Inactive",IF(U36&gt;=Dashboard!$B$14,"Missing Work",IF(AND(ISNUMBER(S36),S36&lt;Dashboard!$B$13),"Below Passing","On Track"))))</f>
        <v/>
      </c>
    </row>
    <row r="37">
      <c r="A37" s="32" t="n"/>
      <c r="B37" s="32" t="n"/>
      <c r="C37" s="32" t="n"/>
      <c r="D37" s="32" t="n"/>
      <c r="E37" s="33" t="n"/>
      <c r="F37" s="33" t="n"/>
      <c r="G37" s="33" t="n"/>
      <c r="H37" s="33" t="n"/>
      <c r="I37" s="33" t="n"/>
      <c r="J37" s="33" t="n"/>
      <c r="K37" s="33" t="n"/>
      <c r="L37" s="33" t="n"/>
      <c r="M37" s="33" t="n"/>
      <c r="N37" s="33" t="n"/>
      <c r="O37" s="33" t="n"/>
      <c r="P37" s="33" t="n"/>
      <c r="Q37" s="34">
        <f>IF($A37="","",SUMPRODUCT(IFERROR(E37:P37*1,0),--(Assignments!$F$6:$F$17="Yes")))</f>
        <v/>
      </c>
      <c r="R37" s="34">
        <f>IF($A37="","",SUMPRODUCT(--(Assignments!$F$6:$F$17="Yes"),Assignments!$E$6:$E$17,--((ISNUMBER(E37:P37)+((Dashboard!$B$8="Yes")*(E37:P37="")*ISNUMBER(Assignments!$D$6:$D$17)*(Assignments!$D$6:$D$17&lt;=Dashboard!$B$7)))&gt;0)))</f>
        <v/>
      </c>
      <c r="S37" s="50">
        <f>IF($A37="","",IFERROR(IF(R37=0,"",Q37/R37),""))</f>
        <v/>
      </c>
      <c r="T37" s="36">
        <f>IF($A37="","",IF(S37="","",IF(S37&gt;=Dashboard!$B$9,"A",IF(S37&gt;=Dashboard!$B$10,"B",IF(S37&gt;=Dashboard!$B$11,"C",IF(S37&gt;=Dashboard!$B$12,"D","F"))))))</f>
        <v/>
      </c>
      <c r="U37" s="37">
        <f>IF($A37="","",IF($D37&lt;&gt;"Active",0,SUMPRODUCT(--(Assignments!$F$6:$F$17="Yes"),--ISNUMBER(Assignments!$D$6:$D$17),--(Assignments!$D$6:$D$17&lt;=Dashboard!$B$7),--(E37:P37=""))))</f>
        <v/>
      </c>
      <c r="V37" s="36">
        <f>IF($A37="","",IF($D37&lt;&gt;"Active","Inactive",IF(U37&gt;=Dashboard!$B$14,"Missing Work",IF(AND(ISNUMBER(S37),S37&lt;Dashboard!$B$13),"Below Passing","On Track"))))</f>
        <v/>
      </c>
    </row>
    <row r="38">
      <c r="A38" s="32" t="n"/>
      <c r="B38" s="32" t="n"/>
      <c r="C38" s="32" t="n"/>
      <c r="D38" s="32" t="n"/>
      <c r="E38" s="33" t="n"/>
      <c r="F38" s="33" t="n"/>
      <c r="G38" s="33" t="n"/>
      <c r="H38" s="33" t="n"/>
      <c r="I38" s="33" t="n"/>
      <c r="J38" s="33" t="n"/>
      <c r="K38" s="33" t="n"/>
      <c r="L38" s="33" t="n"/>
      <c r="M38" s="33" t="n"/>
      <c r="N38" s="33" t="n"/>
      <c r="O38" s="33" t="n"/>
      <c r="P38" s="33" t="n"/>
      <c r="Q38" s="34">
        <f>IF($A38="","",SUMPRODUCT(IFERROR(E38:P38*1,0),--(Assignments!$F$6:$F$17="Yes")))</f>
        <v/>
      </c>
      <c r="R38" s="34">
        <f>IF($A38="","",SUMPRODUCT(--(Assignments!$F$6:$F$17="Yes"),Assignments!$E$6:$E$17,--((ISNUMBER(E38:P38)+((Dashboard!$B$8="Yes")*(E38:P38="")*ISNUMBER(Assignments!$D$6:$D$17)*(Assignments!$D$6:$D$17&lt;=Dashboard!$B$7)))&gt;0)))</f>
        <v/>
      </c>
      <c r="S38" s="50">
        <f>IF($A38="","",IFERROR(IF(R38=0,"",Q38/R38),""))</f>
        <v/>
      </c>
      <c r="T38" s="36">
        <f>IF($A38="","",IF(S38="","",IF(S38&gt;=Dashboard!$B$9,"A",IF(S38&gt;=Dashboard!$B$10,"B",IF(S38&gt;=Dashboard!$B$11,"C",IF(S38&gt;=Dashboard!$B$12,"D","F"))))))</f>
        <v/>
      </c>
      <c r="U38" s="37">
        <f>IF($A38="","",IF($D38&lt;&gt;"Active",0,SUMPRODUCT(--(Assignments!$F$6:$F$17="Yes"),--ISNUMBER(Assignments!$D$6:$D$17),--(Assignments!$D$6:$D$17&lt;=Dashboard!$B$7),--(E38:P38=""))))</f>
        <v/>
      </c>
      <c r="V38" s="36">
        <f>IF($A38="","",IF($D38&lt;&gt;"Active","Inactive",IF(U38&gt;=Dashboard!$B$14,"Missing Work",IF(AND(ISNUMBER(S38),S38&lt;Dashboard!$B$13),"Below Passing","On Track"))))</f>
        <v/>
      </c>
    </row>
    <row r="39">
      <c r="A39" s="32" t="n"/>
      <c r="B39" s="32" t="n"/>
      <c r="C39" s="32" t="n"/>
      <c r="D39" s="32" t="n"/>
      <c r="E39" s="33" t="n"/>
      <c r="F39" s="33" t="n"/>
      <c r="G39" s="33" t="n"/>
      <c r="H39" s="33" t="n"/>
      <c r="I39" s="33" t="n"/>
      <c r="J39" s="33" t="n"/>
      <c r="K39" s="33" t="n"/>
      <c r="L39" s="33" t="n"/>
      <c r="M39" s="33" t="n"/>
      <c r="N39" s="33" t="n"/>
      <c r="O39" s="33" t="n"/>
      <c r="P39" s="33" t="n"/>
      <c r="Q39" s="34">
        <f>IF($A39="","",SUMPRODUCT(IFERROR(E39:P39*1,0),--(Assignments!$F$6:$F$17="Yes")))</f>
        <v/>
      </c>
      <c r="R39" s="34">
        <f>IF($A39="","",SUMPRODUCT(--(Assignments!$F$6:$F$17="Yes"),Assignments!$E$6:$E$17,--((ISNUMBER(E39:P39)+((Dashboard!$B$8="Yes")*(E39:P39="")*ISNUMBER(Assignments!$D$6:$D$17)*(Assignments!$D$6:$D$17&lt;=Dashboard!$B$7)))&gt;0)))</f>
        <v/>
      </c>
      <c r="S39" s="50">
        <f>IF($A39="","",IFERROR(IF(R39=0,"",Q39/R39),""))</f>
        <v/>
      </c>
      <c r="T39" s="36">
        <f>IF($A39="","",IF(S39="","",IF(S39&gt;=Dashboard!$B$9,"A",IF(S39&gt;=Dashboard!$B$10,"B",IF(S39&gt;=Dashboard!$B$11,"C",IF(S39&gt;=Dashboard!$B$12,"D","F"))))))</f>
        <v/>
      </c>
      <c r="U39" s="37">
        <f>IF($A39="","",IF($D39&lt;&gt;"Active",0,SUMPRODUCT(--(Assignments!$F$6:$F$17="Yes"),--ISNUMBER(Assignments!$D$6:$D$17),--(Assignments!$D$6:$D$17&lt;=Dashboard!$B$7),--(E39:P39=""))))</f>
        <v/>
      </c>
      <c r="V39" s="36">
        <f>IF($A39="","",IF($D39&lt;&gt;"Active","Inactive",IF(U39&gt;=Dashboard!$B$14,"Missing Work",IF(AND(ISNUMBER(S39),S39&lt;Dashboard!$B$13),"Below Passing","On Track"))))</f>
        <v/>
      </c>
    </row>
    <row r="40">
      <c r="A40" s="32" t="n"/>
      <c r="B40" s="32" t="n"/>
      <c r="C40" s="32" t="n"/>
      <c r="D40" s="32" t="n"/>
      <c r="E40" s="33" t="n"/>
      <c r="F40" s="33" t="n"/>
      <c r="G40" s="33" t="n"/>
      <c r="H40" s="33" t="n"/>
      <c r="I40" s="33" t="n"/>
      <c r="J40" s="33" t="n"/>
      <c r="K40" s="33" t="n"/>
      <c r="L40" s="33" t="n"/>
      <c r="M40" s="33" t="n"/>
      <c r="N40" s="33" t="n"/>
      <c r="O40" s="33" t="n"/>
      <c r="P40" s="33" t="n"/>
      <c r="Q40" s="34">
        <f>IF($A40="","",SUMPRODUCT(IFERROR(E40:P40*1,0),--(Assignments!$F$6:$F$17="Yes")))</f>
        <v/>
      </c>
      <c r="R40" s="34">
        <f>IF($A40="","",SUMPRODUCT(--(Assignments!$F$6:$F$17="Yes"),Assignments!$E$6:$E$17,--((ISNUMBER(E40:P40)+((Dashboard!$B$8="Yes")*(E40:P40="")*ISNUMBER(Assignments!$D$6:$D$17)*(Assignments!$D$6:$D$17&lt;=Dashboard!$B$7)))&gt;0)))</f>
        <v/>
      </c>
      <c r="S40" s="50">
        <f>IF($A40="","",IFERROR(IF(R40=0,"",Q40/R40),""))</f>
        <v/>
      </c>
      <c r="T40" s="36">
        <f>IF($A40="","",IF(S40="","",IF(S40&gt;=Dashboard!$B$9,"A",IF(S40&gt;=Dashboard!$B$10,"B",IF(S40&gt;=Dashboard!$B$11,"C",IF(S40&gt;=Dashboard!$B$12,"D","F"))))))</f>
        <v/>
      </c>
      <c r="U40" s="37">
        <f>IF($A40="","",IF($D40&lt;&gt;"Active",0,SUMPRODUCT(--(Assignments!$F$6:$F$17="Yes"),--ISNUMBER(Assignments!$D$6:$D$17),--(Assignments!$D$6:$D$17&lt;=Dashboard!$B$7),--(E40:P40=""))))</f>
        <v/>
      </c>
      <c r="V40" s="36">
        <f>IF($A40="","",IF($D40&lt;&gt;"Active","Inactive",IF(U40&gt;=Dashboard!$B$14,"Missing Work",IF(AND(ISNUMBER(S40),S40&lt;Dashboard!$B$13),"Below Passing","On Track"))))</f>
        <v/>
      </c>
    </row>
    <row r="41">
      <c r="A41" s="32" t="n"/>
      <c r="B41" s="32" t="n"/>
      <c r="C41" s="32" t="n"/>
      <c r="D41" s="32" t="n"/>
      <c r="E41" s="33" t="n"/>
      <c r="F41" s="33" t="n"/>
      <c r="G41" s="33" t="n"/>
      <c r="H41" s="33" t="n"/>
      <c r="I41" s="33" t="n"/>
      <c r="J41" s="33" t="n"/>
      <c r="K41" s="33" t="n"/>
      <c r="L41" s="33" t="n"/>
      <c r="M41" s="33" t="n"/>
      <c r="N41" s="33" t="n"/>
      <c r="O41" s="33" t="n"/>
      <c r="P41" s="33" t="n"/>
      <c r="Q41" s="34">
        <f>IF($A41="","",SUMPRODUCT(IFERROR(E41:P41*1,0),--(Assignments!$F$6:$F$17="Yes")))</f>
        <v/>
      </c>
      <c r="R41" s="34">
        <f>IF($A41="","",SUMPRODUCT(--(Assignments!$F$6:$F$17="Yes"),Assignments!$E$6:$E$17,--((ISNUMBER(E41:P41)+((Dashboard!$B$8="Yes")*(E41:P41="")*ISNUMBER(Assignments!$D$6:$D$17)*(Assignments!$D$6:$D$17&lt;=Dashboard!$B$7)))&gt;0)))</f>
        <v/>
      </c>
      <c r="S41" s="50">
        <f>IF($A41="","",IFERROR(IF(R41=0,"",Q41/R41),""))</f>
        <v/>
      </c>
      <c r="T41" s="36">
        <f>IF($A41="","",IF(S41="","",IF(S41&gt;=Dashboard!$B$9,"A",IF(S41&gt;=Dashboard!$B$10,"B",IF(S41&gt;=Dashboard!$B$11,"C",IF(S41&gt;=Dashboard!$B$12,"D","F"))))))</f>
        <v/>
      </c>
      <c r="U41" s="37">
        <f>IF($A41="","",IF($D41&lt;&gt;"Active",0,SUMPRODUCT(--(Assignments!$F$6:$F$17="Yes"),--ISNUMBER(Assignments!$D$6:$D$17),--(Assignments!$D$6:$D$17&lt;=Dashboard!$B$7),--(E41:P41=""))))</f>
        <v/>
      </c>
      <c r="V41" s="36">
        <f>IF($A41="","",IF($D41&lt;&gt;"Active","Inactive",IF(U41&gt;=Dashboard!$B$14,"Missing Work",IF(AND(ISNUMBER(S41),S41&lt;Dashboard!$B$13),"Below Passing","On Track"))))</f>
        <v/>
      </c>
    </row>
    <row r="42">
      <c r="A42" s="32" t="n"/>
      <c r="B42" s="32" t="n"/>
      <c r="C42" s="32" t="n"/>
      <c r="D42" s="32" t="n"/>
      <c r="E42" s="33" t="n"/>
      <c r="F42" s="33" t="n"/>
      <c r="G42" s="33" t="n"/>
      <c r="H42" s="33" t="n"/>
      <c r="I42" s="33" t="n"/>
      <c r="J42" s="33" t="n"/>
      <c r="K42" s="33" t="n"/>
      <c r="L42" s="33" t="n"/>
      <c r="M42" s="33" t="n"/>
      <c r="N42" s="33" t="n"/>
      <c r="O42" s="33" t="n"/>
      <c r="P42" s="33" t="n"/>
      <c r="Q42" s="34">
        <f>IF($A42="","",SUMPRODUCT(IFERROR(E42:P42*1,0),--(Assignments!$F$6:$F$17="Yes")))</f>
        <v/>
      </c>
      <c r="R42" s="34">
        <f>IF($A42="","",SUMPRODUCT(--(Assignments!$F$6:$F$17="Yes"),Assignments!$E$6:$E$17,--((ISNUMBER(E42:P42)+((Dashboard!$B$8="Yes")*(E42:P42="")*ISNUMBER(Assignments!$D$6:$D$17)*(Assignments!$D$6:$D$17&lt;=Dashboard!$B$7)))&gt;0)))</f>
        <v/>
      </c>
      <c r="S42" s="50">
        <f>IF($A42="","",IFERROR(IF(R42=0,"",Q42/R42),""))</f>
        <v/>
      </c>
      <c r="T42" s="36">
        <f>IF($A42="","",IF(S42="","",IF(S42&gt;=Dashboard!$B$9,"A",IF(S42&gt;=Dashboard!$B$10,"B",IF(S42&gt;=Dashboard!$B$11,"C",IF(S42&gt;=Dashboard!$B$12,"D","F"))))))</f>
        <v/>
      </c>
      <c r="U42" s="37">
        <f>IF($A42="","",IF($D42&lt;&gt;"Active",0,SUMPRODUCT(--(Assignments!$F$6:$F$17="Yes"),--ISNUMBER(Assignments!$D$6:$D$17),--(Assignments!$D$6:$D$17&lt;=Dashboard!$B$7),--(E42:P42=""))))</f>
        <v/>
      </c>
      <c r="V42" s="36">
        <f>IF($A42="","",IF($D42&lt;&gt;"Active","Inactive",IF(U42&gt;=Dashboard!$B$14,"Missing Work",IF(AND(ISNUMBER(S42),S42&lt;Dashboard!$B$13),"Below Passing","On Track"))))</f>
        <v/>
      </c>
    </row>
    <row r="43">
      <c r="A43" s="32" t="n"/>
      <c r="B43" s="32" t="n"/>
      <c r="C43" s="32" t="n"/>
      <c r="D43" s="32" t="n"/>
      <c r="E43" s="33" t="n"/>
      <c r="F43" s="33" t="n"/>
      <c r="G43" s="33" t="n"/>
      <c r="H43" s="33" t="n"/>
      <c r="I43" s="33" t="n"/>
      <c r="J43" s="33" t="n"/>
      <c r="K43" s="33" t="n"/>
      <c r="L43" s="33" t="n"/>
      <c r="M43" s="33" t="n"/>
      <c r="N43" s="33" t="n"/>
      <c r="O43" s="33" t="n"/>
      <c r="P43" s="33" t="n"/>
      <c r="Q43" s="34">
        <f>IF($A43="","",SUMPRODUCT(IFERROR(E43:P43*1,0),--(Assignments!$F$6:$F$17="Yes")))</f>
        <v/>
      </c>
      <c r="R43" s="34">
        <f>IF($A43="","",SUMPRODUCT(--(Assignments!$F$6:$F$17="Yes"),Assignments!$E$6:$E$17,--((ISNUMBER(E43:P43)+((Dashboard!$B$8="Yes")*(E43:P43="")*ISNUMBER(Assignments!$D$6:$D$17)*(Assignments!$D$6:$D$17&lt;=Dashboard!$B$7)))&gt;0)))</f>
        <v/>
      </c>
      <c r="S43" s="50">
        <f>IF($A43="","",IFERROR(IF(R43=0,"",Q43/R43),""))</f>
        <v/>
      </c>
      <c r="T43" s="36">
        <f>IF($A43="","",IF(S43="","",IF(S43&gt;=Dashboard!$B$9,"A",IF(S43&gt;=Dashboard!$B$10,"B",IF(S43&gt;=Dashboard!$B$11,"C",IF(S43&gt;=Dashboard!$B$12,"D","F"))))))</f>
        <v/>
      </c>
      <c r="U43" s="37">
        <f>IF($A43="","",IF($D43&lt;&gt;"Active",0,SUMPRODUCT(--(Assignments!$F$6:$F$17="Yes"),--ISNUMBER(Assignments!$D$6:$D$17),--(Assignments!$D$6:$D$17&lt;=Dashboard!$B$7),--(E43:P43=""))))</f>
        <v/>
      </c>
      <c r="V43" s="36">
        <f>IF($A43="","",IF($D43&lt;&gt;"Active","Inactive",IF(U43&gt;=Dashboard!$B$14,"Missing Work",IF(AND(ISNUMBER(S43),S43&lt;Dashboard!$B$13),"Below Passing","On Track"))))</f>
        <v/>
      </c>
    </row>
    <row r="44">
      <c r="A44" s="32" t="n"/>
      <c r="B44" s="32" t="n"/>
      <c r="C44" s="32" t="n"/>
      <c r="D44" s="32" t="n"/>
      <c r="E44" s="33" t="n"/>
      <c r="F44" s="33" t="n"/>
      <c r="G44" s="33" t="n"/>
      <c r="H44" s="33" t="n"/>
      <c r="I44" s="33" t="n"/>
      <c r="J44" s="33" t="n"/>
      <c r="K44" s="33" t="n"/>
      <c r="L44" s="33" t="n"/>
      <c r="M44" s="33" t="n"/>
      <c r="N44" s="33" t="n"/>
      <c r="O44" s="33" t="n"/>
      <c r="P44" s="33" t="n"/>
      <c r="Q44" s="34">
        <f>IF($A44="","",SUMPRODUCT(IFERROR(E44:P44*1,0),--(Assignments!$F$6:$F$17="Yes")))</f>
        <v/>
      </c>
      <c r="R44" s="34">
        <f>IF($A44="","",SUMPRODUCT(--(Assignments!$F$6:$F$17="Yes"),Assignments!$E$6:$E$17,--((ISNUMBER(E44:P44)+((Dashboard!$B$8="Yes")*(E44:P44="")*ISNUMBER(Assignments!$D$6:$D$17)*(Assignments!$D$6:$D$17&lt;=Dashboard!$B$7)))&gt;0)))</f>
        <v/>
      </c>
      <c r="S44" s="50">
        <f>IF($A44="","",IFERROR(IF(R44=0,"",Q44/R44),""))</f>
        <v/>
      </c>
      <c r="T44" s="36">
        <f>IF($A44="","",IF(S44="","",IF(S44&gt;=Dashboard!$B$9,"A",IF(S44&gt;=Dashboard!$B$10,"B",IF(S44&gt;=Dashboard!$B$11,"C",IF(S44&gt;=Dashboard!$B$12,"D","F"))))))</f>
        <v/>
      </c>
      <c r="U44" s="37">
        <f>IF($A44="","",IF($D44&lt;&gt;"Active",0,SUMPRODUCT(--(Assignments!$F$6:$F$17="Yes"),--ISNUMBER(Assignments!$D$6:$D$17),--(Assignments!$D$6:$D$17&lt;=Dashboard!$B$7),--(E44:P44=""))))</f>
        <v/>
      </c>
      <c r="V44" s="36">
        <f>IF($A44="","",IF($D44&lt;&gt;"Active","Inactive",IF(U44&gt;=Dashboard!$B$14,"Missing Work",IF(AND(ISNUMBER(S44),S44&lt;Dashboard!$B$13),"Below Passing","On Track"))))</f>
        <v/>
      </c>
    </row>
    <row r="45">
      <c r="A45" s="32" t="n"/>
      <c r="B45" s="32" t="n"/>
      <c r="C45" s="32" t="n"/>
      <c r="D45" s="32" t="n"/>
      <c r="E45" s="33" t="n"/>
      <c r="F45" s="33" t="n"/>
      <c r="G45" s="33" t="n"/>
      <c r="H45" s="33" t="n"/>
      <c r="I45" s="33" t="n"/>
      <c r="J45" s="33" t="n"/>
      <c r="K45" s="33" t="n"/>
      <c r="L45" s="33" t="n"/>
      <c r="M45" s="33" t="n"/>
      <c r="N45" s="33" t="n"/>
      <c r="O45" s="33" t="n"/>
      <c r="P45" s="33" t="n"/>
      <c r="Q45" s="34">
        <f>IF($A45="","",SUMPRODUCT(IFERROR(E45:P45*1,0),--(Assignments!$F$6:$F$17="Yes")))</f>
        <v/>
      </c>
      <c r="R45" s="34">
        <f>IF($A45="","",SUMPRODUCT(--(Assignments!$F$6:$F$17="Yes"),Assignments!$E$6:$E$17,--((ISNUMBER(E45:P45)+((Dashboard!$B$8="Yes")*(E45:P45="")*ISNUMBER(Assignments!$D$6:$D$17)*(Assignments!$D$6:$D$17&lt;=Dashboard!$B$7)))&gt;0)))</f>
        <v/>
      </c>
      <c r="S45" s="50">
        <f>IF($A45="","",IFERROR(IF(R45=0,"",Q45/R45),""))</f>
        <v/>
      </c>
      <c r="T45" s="36">
        <f>IF($A45="","",IF(S45="","",IF(S45&gt;=Dashboard!$B$9,"A",IF(S45&gt;=Dashboard!$B$10,"B",IF(S45&gt;=Dashboard!$B$11,"C",IF(S45&gt;=Dashboard!$B$12,"D","F"))))))</f>
        <v/>
      </c>
      <c r="U45" s="37">
        <f>IF($A45="","",IF($D45&lt;&gt;"Active",0,SUMPRODUCT(--(Assignments!$F$6:$F$17="Yes"),--ISNUMBER(Assignments!$D$6:$D$17),--(Assignments!$D$6:$D$17&lt;=Dashboard!$B$7),--(E45:P45=""))))</f>
        <v/>
      </c>
      <c r="V45" s="36">
        <f>IF($A45="","",IF($D45&lt;&gt;"Active","Inactive",IF(U45&gt;=Dashboard!$B$14,"Missing Work",IF(AND(ISNUMBER(S45),S45&lt;Dashboard!$B$13),"Below Passing","On Track"))))</f>
        <v/>
      </c>
    </row>
    <row r="46">
      <c r="A46" s="32" t="n"/>
      <c r="B46" s="32" t="n"/>
      <c r="C46" s="32" t="n"/>
      <c r="D46" s="32" t="n"/>
      <c r="E46" s="33" t="n"/>
      <c r="F46" s="33" t="n"/>
      <c r="G46" s="33" t="n"/>
      <c r="H46" s="33" t="n"/>
      <c r="I46" s="33" t="n"/>
      <c r="J46" s="33" t="n"/>
      <c r="K46" s="33" t="n"/>
      <c r="L46" s="33" t="n"/>
      <c r="M46" s="33" t="n"/>
      <c r="N46" s="33" t="n"/>
      <c r="O46" s="33" t="n"/>
      <c r="P46" s="33" t="n"/>
      <c r="Q46" s="34">
        <f>IF($A46="","",SUMPRODUCT(IFERROR(E46:P46*1,0),--(Assignments!$F$6:$F$17="Yes")))</f>
        <v/>
      </c>
      <c r="R46" s="34">
        <f>IF($A46="","",SUMPRODUCT(--(Assignments!$F$6:$F$17="Yes"),Assignments!$E$6:$E$17,--((ISNUMBER(E46:P46)+((Dashboard!$B$8="Yes")*(E46:P46="")*ISNUMBER(Assignments!$D$6:$D$17)*(Assignments!$D$6:$D$17&lt;=Dashboard!$B$7)))&gt;0)))</f>
        <v/>
      </c>
      <c r="S46" s="50">
        <f>IF($A46="","",IFERROR(IF(R46=0,"",Q46/R46),""))</f>
        <v/>
      </c>
      <c r="T46" s="36">
        <f>IF($A46="","",IF(S46="","",IF(S46&gt;=Dashboard!$B$9,"A",IF(S46&gt;=Dashboard!$B$10,"B",IF(S46&gt;=Dashboard!$B$11,"C",IF(S46&gt;=Dashboard!$B$12,"D","F"))))))</f>
        <v/>
      </c>
      <c r="U46" s="37">
        <f>IF($A46="","",IF($D46&lt;&gt;"Active",0,SUMPRODUCT(--(Assignments!$F$6:$F$17="Yes"),--ISNUMBER(Assignments!$D$6:$D$17),--(Assignments!$D$6:$D$17&lt;=Dashboard!$B$7),--(E46:P46=""))))</f>
        <v/>
      </c>
      <c r="V46" s="36">
        <f>IF($A46="","",IF($D46&lt;&gt;"Active","Inactive",IF(U46&gt;=Dashboard!$B$14,"Missing Work",IF(AND(ISNUMBER(S46),S46&lt;Dashboard!$B$13),"Below Passing","On Track"))))</f>
        <v/>
      </c>
    </row>
    <row r="47">
      <c r="A47" s="32" t="n"/>
      <c r="B47" s="32" t="n"/>
      <c r="C47" s="32" t="n"/>
      <c r="D47" s="32" t="n"/>
      <c r="E47" s="33" t="n"/>
      <c r="F47" s="33" t="n"/>
      <c r="G47" s="33" t="n"/>
      <c r="H47" s="33" t="n"/>
      <c r="I47" s="33" t="n"/>
      <c r="J47" s="33" t="n"/>
      <c r="K47" s="33" t="n"/>
      <c r="L47" s="33" t="n"/>
      <c r="M47" s="33" t="n"/>
      <c r="N47" s="33" t="n"/>
      <c r="O47" s="33" t="n"/>
      <c r="P47" s="33" t="n"/>
      <c r="Q47" s="34">
        <f>IF($A47="","",SUMPRODUCT(IFERROR(E47:P47*1,0),--(Assignments!$F$6:$F$17="Yes")))</f>
        <v/>
      </c>
      <c r="R47" s="34">
        <f>IF($A47="","",SUMPRODUCT(--(Assignments!$F$6:$F$17="Yes"),Assignments!$E$6:$E$17,--((ISNUMBER(E47:P47)+((Dashboard!$B$8="Yes")*(E47:P47="")*ISNUMBER(Assignments!$D$6:$D$17)*(Assignments!$D$6:$D$17&lt;=Dashboard!$B$7)))&gt;0)))</f>
        <v/>
      </c>
      <c r="S47" s="50">
        <f>IF($A47="","",IFERROR(IF(R47=0,"",Q47/R47),""))</f>
        <v/>
      </c>
      <c r="T47" s="36">
        <f>IF($A47="","",IF(S47="","",IF(S47&gt;=Dashboard!$B$9,"A",IF(S47&gt;=Dashboard!$B$10,"B",IF(S47&gt;=Dashboard!$B$11,"C",IF(S47&gt;=Dashboard!$B$12,"D","F"))))))</f>
        <v/>
      </c>
      <c r="U47" s="37">
        <f>IF($A47="","",IF($D47&lt;&gt;"Active",0,SUMPRODUCT(--(Assignments!$F$6:$F$17="Yes"),--ISNUMBER(Assignments!$D$6:$D$17),--(Assignments!$D$6:$D$17&lt;=Dashboard!$B$7),--(E47:P47=""))))</f>
        <v/>
      </c>
      <c r="V47" s="36">
        <f>IF($A47="","",IF($D47&lt;&gt;"Active","Inactive",IF(U47&gt;=Dashboard!$B$14,"Missing Work",IF(AND(ISNUMBER(S47),S47&lt;Dashboard!$B$13),"Below Passing","On Track"))))</f>
        <v/>
      </c>
    </row>
    <row r="48">
      <c r="A48" s="32" t="n"/>
      <c r="B48" s="32" t="n"/>
      <c r="C48" s="32" t="n"/>
      <c r="D48" s="32" t="n"/>
      <c r="E48" s="33" t="n"/>
      <c r="F48" s="33" t="n"/>
      <c r="G48" s="33" t="n"/>
      <c r="H48" s="33" t="n"/>
      <c r="I48" s="33" t="n"/>
      <c r="J48" s="33" t="n"/>
      <c r="K48" s="33" t="n"/>
      <c r="L48" s="33" t="n"/>
      <c r="M48" s="33" t="n"/>
      <c r="N48" s="33" t="n"/>
      <c r="O48" s="33" t="n"/>
      <c r="P48" s="33" t="n"/>
      <c r="Q48" s="34">
        <f>IF($A48="","",SUMPRODUCT(IFERROR(E48:P48*1,0),--(Assignments!$F$6:$F$17="Yes")))</f>
        <v/>
      </c>
      <c r="R48" s="34">
        <f>IF($A48="","",SUMPRODUCT(--(Assignments!$F$6:$F$17="Yes"),Assignments!$E$6:$E$17,--((ISNUMBER(E48:P48)+((Dashboard!$B$8="Yes")*(E48:P48="")*ISNUMBER(Assignments!$D$6:$D$17)*(Assignments!$D$6:$D$17&lt;=Dashboard!$B$7)))&gt;0)))</f>
        <v/>
      </c>
      <c r="S48" s="50">
        <f>IF($A48="","",IFERROR(IF(R48=0,"",Q48/R48),""))</f>
        <v/>
      </c>
      <c r="T48" s="36">
        <f>IF($A48="","",IF(S48="","",IF(S48&gt;=Dashboard!$B$9,"A",IF(S48&gt;=Dashboard!$B$10,"B",IF(S48&gt;=Dashboard!$B$11,"C",IF(S48&gt;=Dashboard!$B$12,"D","F"))))))</f>
        <v/>
      </c>
      <c r="U48" s="37">
        <f>IF($A48="","",IF($D48&lt;&gt;"Active",0,SUMPRODUCT(--(Assignments!$F$6:$F$17="Yes"),--ISNUMBER(Assignments!$D$6:$D$17),--(Assignments!$D$6:$D$17&lt;=Dashboard!$B$7),--(E48:P48=""))))</f>
        <v/>
      </c>
      <c r="V48" s="36">
        <f>IF($A48="","",IF($D48&lt;&gt;"Active","Inactive",IF(U48&gt;=Dashboard!$B$14,"Missing Work",IF(AND(ISNUMBER(S48),S48&lt;Dashboard!$B$13),"Below Passing","On Track"))))</f>
        <v/>
      </c>
    </row>
    <row r="49">
      <c r="A49" s="32" t="n"/>
      <c r="B49" s="32" t="n"/>
      <c r="C49" s="32" t="n"/>
      <c r="D49" s="32" t="n"/>
      <c r="E49" s="33" t="n"/>
      <c r="F49" s="33" t="n"/>
      <c r="G49" s="33" t="n"/>
      <c r="H49" s="33" t="n"/>
      <c r="I49" s="33" t="n"/>
      <c r="J49" s="33" t="n"/>
      <c r="K49" s="33" t="n"/>
      <c r="L49" s="33" t="n"/>
      <c r="M49" s="33" t="n"/>
      <c r="N49" s="33" t="n"/>
      <c r="O49" s="33" t="n"/>
      <c r="P49" s="33" t="n"/>
      <c r="Q49" s="34">
        <f>IF($A49="","",SUMPRODUCT(IFERROR(E49:P49*1,0),--(Assignments!$F$6:$F$17="Yes")))</f>
        <v/>
      </c>
      <c r="R49" s="34">
        <f>IF($A49="","",SUMPRODUCT(--(Assignments!$F$6:$F$17="Yes"),Assignments!$E$6:$E$17,--((ISNUMBER(E49:P49)+((Dashboard!$B$8="Yes")*(E49:P49="")*ISNUMBER(Assignments!$D$6:$D$17)*(Assignments!$D$6:$D$17&lt;=Dashboard!$B$7)))&gt;0)))</f>
        <v/>
      </c>
      <c r="S49" s="50">
        <f>IF($A49="","",IFERROR(IF(R49=0,"",Q49/R49),""))</f>
        <v/>
      </c>
      <c r="T49" s="36">
        <f>IF($A49="","",IF(S49="","",IF(S49&gt;=Dashboard!$B$9,"A",IF(S49&gt;=Dashboard!$B$10,"B",IF(S49&gt;=Dashboard!$B$11,"C",IF(S49&gt;=Dashboard!$B$12,"D","F"))))))</f>
        <v/>
      </c>
      <c r="U49" s="37">
        <f>IF($A49="","",IF($D49&lt;&gt;"Active",0,SUMPRODUCT(--(Assignments!$F$6:$F$17="Yes"),--ISNUMBER(Assignments!$D$6:$D$17),--(Assignments!$D$6:$D$17&lt;=Dashboard!$B$7),--(E49:P49=""))))</f>
        <v/>
      </c>
      <c r="V49" s="36">
        <f>IF($A49="","",IF($D49&lt;&gt;"Active","Inactive",IF(U49&gt;=Dashboard!$B$14,"Missing Work",IF(AND(ISNUMBER(S49),S49&lt;Dashboard!$B$13),"Below Passing","On Track"))))</f>
        <v/>
      </c>
    </row>
    <row r="50">
      <c r="A50" s="32" t="n"/>
      <c r="B50" s="32" t="n"/>
      <c r="C50" s="32" t="n"/>
      <c r="D50" s="32" t="n"/>
      <c r="E50" s="33" t="n"/>
      <c r="F50" s="33" t="n"/>
      <c r="G50" s="33" t="n"/>
      <c r="H50" s="33" t="n"/>
      <c r="I50" s="33" t="n"/>
      <c r="J50" s="33" t="n"/>
      <c r="K50" s="33" t="n"/>
      <c r="L50" s="33" t="n"/>
      <c r="M50" s="33" t="n"/>
      <c r="N50" s="33" t="n"/>
      <c r="O50" s="33" t="n"/>
      <c r="P50" s="33" t="n"/>
      <c r="Q50" s="34">
        <f>IF($A50="","",SUMPRODUCT(IFERROR(E50:P50*1,0),--(Assignments!$F$6:$F$17="Yes")))</f>
        <v/>
      </c>
      <c r="R50" s="34">
        <f>IF($A50="","",SUMPRODUCT(--(Assignments!$F$6:$F$17="Yes"),Assignments!$E$6:$E$17,--((ISNUMBER(E50:P50)+((Dashboard!$B$8="Yes")*(E50:P50="")*ISNUMBER(Assignments!$D$6:$D$17)*(Assignments!$D$6:$D$17&lt;=Dashboard!$B$7)))&gt;0)))</f>
        <v/>
      </c>
      <c r="S50" s="50">
        <f>IF($A50="","",IFERROR(IF(R50=0,"",Q50/R50),""))</f>
        <v/>
      </c>
      <c r="T50" s="36">
        <f>IF($A50="","",IF(S50="","",IF(S50&gt;=Dashboard!$B$9,"A",IF(S50&gt;=Dashboard!$B$10,"B",IF(S50&gt;=Dashboard!$B$11,"C",IF(S50&gt;=Dashboard!$B$12,"D","F"))))))</f>
        <v/>
      </c>
      <c r="U50" s="37">
        <f>IF($A50="","",IF($D50&lt;&gt;"Active",0,SUMPRODUCT(--(Assignments!$F$6:$F$17="Yes"),--ISNUMBER(Assignments!$D$6:$D$17),--(Assignments!$D$6:$D$17&lt;=Dashboard!$B$7),--(E50:P50=""))))</f>
        <v/>
      </c>
      <c r="V50" s="36">
        <f>IF($A50="","",IF($D50&lt;&gt;"Active","Inactive",IF(U50&gt;=Dashboard!$B$14,"Missing Work",IF(AND(ISNUMBER(S50),S50&lt;Dashboard!$B$13),"Below Passing","On Track"))))</f>
        <v/>
      </c>
    </row>
    <row r="51">
      <c r="A51" s="32" t="n"/>
      <c r="B51" s="32" t="n"/>
      <c r="C51" s="32" t="n"/>
      <c r="D51" s="32" t="n"/>
      <c r="E51" s="33" t="n"/>
      <c r="F51" s="33" t="n"/>
      <c r="G51" s="33" t="n"/>
      <c r="H51" s="33" t="n"/>
      <c r="I51" s="33" t="n"/>
      <c r="J51" s="33" t="n"/>
      <c r="K51" s="33" t="n"/>
      <c r="L51" s="33" t="n"/>
      <c r="M51" s="33" t="n"/>
      <c r="N51" s="33" t="n"/>
      <c r="O51" s="33" t="n"/>
      <c r="P51" s="33" t="n"/>
      <c r="Q51" s="34">
        <f>IF($A51="","",SUMPRODUCT(IFERROR(E51:P51*1,0),--(Assignments!$F$6:$F$17="Yes")))</f>
        <v/>
      </c>
      <c r="R51" s="34">
        <f>IF($A51="","",SUMPRODUCT(--(Assignments!$F$6:$F$17="Yes"),Assignments!$E$6:$E$17,--((ISNUMBER(E51:P51)+((Dashboard!$B$8="Yes")*(E51:P51="")*ISNUMBER(Assignments!$D$6:$D$17)*(Assignments!$D$6:$D$17&lt;=Dashboard!$B$7)))&gt;0)))</f>
        <v/>
      </c>
      <c r="S51" s="50">
        <f>IF($A51="","",IFERROR(IF(R51=0,"",Q51/R51),""))</f>
        <v/>
      </c>
      <c r="T51" s="36">
        <f>IF($A51="","",IF(S51="","",IF(S51&gt;=Dashboard!$B$9,"A",IF(S51&gt;=Dashboard!$B$10,"B",IF(S51&gt;=Dashboard!$B$11,"C",IF(S51&gt;=Dashboard!$B$12,"D","F"))))))</f>
        <v/>
      </c>
      <c r="U51" s="37">
        <f>IF($A51="","",IF($D51&lt;&gt;"Active",0,SUMPRODUCT(--(Assignments!$F$6:$F$17="Yes"),--ISNUMBER(Assignments!$D$6:$D$17),--(Assignments!$D$6:$D$17&lt;=Dashboard!$B$7),--(E51:P51=""))))</f>
        <v/>
      </c>
      <c r="V51" s="36">
        <f>IF($A51="","",IF($D51&lt;&gt;"Active","Inactive",IF(U51&gt;=Dashboard!$B$14,"Missing Work",IF(AND(ISNUMBER(S51),S51&lt;Dashboard!$B$13),"Below Passing","On Track"))))</f>
        <v/>
      </c>
    </row>
    <row r="52">
      <c r="A52" s="32" t="n"/>
      <c r="B52" s="32" t="n"/>
      <c r="C52" s="32" t="n"/>
      <c r="D52" s="32" t="n"/>
      <c r="E52" s="33" t="n"/>
      <c r="F52" s="33" t="n"/>
      <c r="G52" s="33" t="n"/>
      <c r="H52" s="33" t="n"/>
      <c r="I52" s="33" t="n"/>
      <c r="J52" s="33" t="n"/>
      <c r="K52" s="33" t="n"/>
      <c r="L52" s="33" t="n"/>
      <c r="M52" s="33" t="n"/>
      <c r="N52" s="33" t="n"/>
      <c r="O52" s="33" t="n"/>
      <c r="P52" s="33" t="n"/>
      <c r="Q52" s="34">
        <f>IF($A52="","",SUMPRODUCT(IFERROR(E52:P52*1,0),--(Assignments!$F$6:$F$17="Yes")))</f>
        <v/>
      </c>
      <c r="R52" s="34">
        <f>IF($A52="","",SUMPRODUCT(--(Assignments!$F$6:$F$17="Yes"),Assignments!$E$6:$E$17,--((ISNUMBER(E52:P52)+((Dashboard!$B$8="Yes")*(E52:P52="")*ISNUMBER(Assignments!$D$6:$D$17)*(Assignments!$D$6:$D$17&lt;=Dashboard!$B$7)))&gt;0)))</f>
        <v/>
      </c>
      <c r="S52" s="50">
        <f>IF($A52="","",IFERROR(IF(R52=0,"",Q52/R52),""))</f>
        <v/>
      </c>
      <c r="T52" s="36">
        <f>IF($A52="","",IF(S52="","",IF(S52&gt;=Dashboard!$B$9,"A",IF(S52&gt;=Dashboard!$B$10,"B",IF(S52&gt;=Dashboard!$B$11,"C",IF(S52&gt;=Dashboard!$B$12,"D","F"))))))</f>
        <v/>
      </c>
      <c r="U52" s="37">
        <f>IF($A52="","",IF($D52&lt;&gt;"Active",0,SUMPRODUCT(--(Assignments!$F$6:$F$17="Yes"),--ISNUMBER(Assignments!$D$6:$D$17),--(Assignments!$D$6:$D$17&lt;=Dashboard!$B$7),--(E52:P52=""))))</f>
        <v/>
      </c>
      <c r="V52" s="36">
        <f>IF($A52="","",IF($D52&lt;&gt;"Active","Inactive",IF(U52&gt;=Dashboard!$B$14,"Missing Work",IF(AND(ISNUMBER(S52),S52&lt;Dashboard!$B$13),"Below Passing","On Track"))))</f>
        <v/>
      </c>
    </row>
    <row r="53">
      <c r="A53" s="32" t="n"/>
      <c r="B53" s="32" t="n"/>
      <c r="C53" s="32" t="n"/>
      <c r="D53" s="32" t="n"/>
      <c r="E53" s="33" t="n"/>
      <c r="F53" s="33" t="n"/>
      <c r="G53" s="33" t="n"/>
      <c r="H53" s="33" t="n"/>
      <c r="I53" s="33" t="n"/>
      <c r="J53" s="33" t="n"/>
      <c r="K53" s="33" t="n"/>
      <c r="L53" s="33" t="n"/>
      <c r="M53" s="33" t="n"/>
      <c r="N53" s="33" t="n"/>
      <c r="O53" s="33" t="n"/>
      <c r="P53" s="33" t="n"/>
      <c r="Q53" s="34">
        <f>IF($A53="","",SUMPRODUCT(IFERROR(E53:P53*1,0),--(Assignments!$F$6:$F$17="Yes")))</f>
        <v/>
      </c>
      <c r="R53" s="34">
        <f>IF($A53="","",SUMPRODUCT(--(Assignments!$F$6:$F$17="Yes"),Assignments!$E$6:$E$17,--((ISNUMBER(E53:P53)+((Dashboard!$B$8="Yes")*(E53:P53="")*ISNUMBER(Assignments!$D$6:$D$17)*(Assignments!$D$6:$D$17&lt;=Dashboard!$B$7)))&gt;0)))</f>
        <v/>
      </c>
      <c r="S53" s="50">
        <f>IF($A53="","",IFERROR(IF(R53=0,"",Q53/R53),""))</f>
        <v/>
      </c>
      <c r="T53" s="36">
        <f>IF($A53="","",IF(S53="","",IF(S53&gt;=Dashboard!$B$9,"A",IF(S53&gt;=Dashboard!$B$10,"B",IF(S53&gt;=Dashboard!$B$11,"C",IF(S53&gt;=Dashboard!$B$12,"D","F"))))))</f>
        <v/>
      </c>
      <c r="U53" s="37">
        <f>IF($A53="","",IF($D53&lt;&gt;"Active",0,SUMPRODUCT(--(Assignments!$F$6:$F$17="Yes"),--ISNUMBER(Assignments!$D$6:$D$17),--(Assignments!$D$6:$D$17&lt;=Dashboard!$B$7),--(E53:P53=""))))</f>
        <v/>
      </c>
      <c r="V53" s="36">
        <f>IF($A53="","",IF($D53&lt;&gt;"Active","Inactive",IF(U53&gt;=Dashboard!$B$14,"Missing Work",IF(AND(ISNUMBER(S53),S53&lt;Dashboard!$B$13),"Below Passing","On Track"))))</f>
        <v/>
      </c>
    </row>
    <row r="54">
      <c r="A54" s="32" t="n"/>
      <c r="B54" s="32" t="n"/>
      <c r="C54" s="32" t="n"/>
      <c r="D54" s="32" t="n"/>
      <c r="E54" s="33" t="n"/>
      <c r="F54" s="33" t="n"/>
      <c r="G54" s="33" t="n"/>
      <c r="H54" s="33" t="n"/>
      <c r="I54" s="33" t="n"/>
      <c r="J54" s="33" t="n"/>
      <c r="K54" s="33" t="n"/>
      <c r="L54" s="33" t="n"/>
      <c r="M54" s="33" t="n"/>
      <c r="N54" s="33" t="n"/>
      <c r="O54" s="33" t="n"/>
      <c r="P54" s="33" t="n"/>
      <c r="Q54" s="34">
        <f>IF($A54="","",SUMPRODUCT(IFERROR(E54:P54*1,0),--(Assignments!$F$6:$F$17="Yes")))</f>
        <v/>
      </c>
      <c r="R54" s="34">
        <f>IF($A54="","",SUMPRODUCT(--(Assignments!$F$6:$F$17="Yes"),Assignments!$E$6:$E$17,--((ISNUMBER(E54:P54)+((Dashboard!$B$8="Yes")*(E54:P54="")*ISNUMBER(Assignments!$D$6:$D$17)*(Assignments!$D$6:$D$17&lt;=Dashboard!$B$7)))&gt;0)))</f>
        <v/>
      </c>
      <c r="S54" s="50">
        <f>IF($A54="","",IFERROR(IF(R54=0,"",Q54/R54),""))</f>
        <v/>
      </c>
      <c r="T54" s="36">
        <f>IF($A54="","",IF(S54="","",IF(S54&gt;=Dashboard!$B$9,"A",IF(S54&gt;=Dashboard!$B$10,"B",IF(S54&gt;=Dashboard!$B$11,"C",IF(S54&gt;=Dashboard!$B$12,"D","F"))))))</f>
        <v/>
      </c>
      <c r="U54" s="37">
        <f>IF($A54="","",IF($D54&lt;&gt;"Active",0,SUMPRODUCT(--(Assignments!$F$6:$F$17="Yes"),--ISNUMBER(Assignments!$D$6:$D$17),--(Assignments!$D$6:$D$17&lt;=Dashboard!$B$7),--(E54:P54=""))))</f>
        <v/>
      </c>
      <c r="V54" s="36">
        <f>IF($A54="","",IF($D54&lt;&gt;"Active","Inactive",IF(U54&gt;=Dashboard!$B$14,"Missing Work",IF(AND(ISNUMBER(S54),S54&lt;Dashboard!$B$13),"Below Passing","On Track"))))</f>
        <v/>
      </c>
    </row>
    <row r="55">
      <c r="A55" s="32" t="n"/>
      <c r="B55" s="32" t="n"/>
      <c r="C55" s="32" t="n"/>
      <c r="D55" s="32" t="n"/>
      <c r="E55" s="33" t="n"/>
      <c r="F55" s="33" t="n"/>
      <c r="G55" s="33" t="n"/>
      <c r="H55" s="33" t="n"/>
      <c r="I55" s="33" t="n"/>
      <c r="J55" s="33" t="n"/>
      <c r="K55" s="33" t="n"/>
      <c r="L55" s="33" t="n"/>
      <c r="M55" s="33" t="n"/>
      <c r="N55" s="33" t="n"/>
      <c r="O55" s="33" t="n"/>
      <c r="P55" s="33" t="n"/>
      <c r="Q55" s="34">
        <f>IF($A55="","",SUMPRODUCT(IFERROR(E55:P55*1,0),--(Assignments!$F$6:$F$17="Yes")))</f>
        <v/>
      </c>
      <c r="R55" s="34">
        <f>IF($A55="","",SUMPRODUCT(--(Assignments!$F$6:$F$17="Yes"),Assignments!$E$6:$E$17,--((ISNUMBER(E55:P55)+((Dashboard!$B$8="Yes")*(E55:P55="")*ISNUMBER(Assignments!$D$6:$D$17)*(Assignments!$D$6:$D$17&lt;=Dashboard!$B$7)))&gt;0)))</f>
        <v/>
      </c>
      <c r="S55" s="50">
        <f>IF($A55="","",IFERROR(IF(R55=0,"",Q55/R55),""))</f>
        <v/>
      </c>
      <c r="T55" s="36">
        <f>IF($A55="","",IF(S55="","",IF(S55&gt;=Dashboard!$B$9,"A",IF(S55&gt;=Dashboard!$B$10,"B",IF(S55&gt;=Dashboard!$B$11,"C",IF(S55&gt;=Dashboard!$B$12,"D","F"))))))</f>
        <v/>
      </c>
      <c r="U55" s="37">
        <f>IF($A55="","",IF($D55&lt;&gt;"Active",0,SUMPRODUCT(--(Assignments!$F$6:$F$17="Yes"),--ISNUMBER(Assignments!$D$6:$D$17),--(Assignments!$D$6:$D$17&lt;=Dashboard!$B$7),--(E55:P55=""))))</f>
        <v/>
      </c>
      <c r="V55" s="36">
        <f>IF($A55="","",IF($D55&lt;&gt;"Active","Inactive",IF(U55&gt;=Dashboard!$B$14,"Missing Work",IF(AND(ISNUMBER(S55),S55&lt;Dashboard!$B$13),"Below Passing","On Track"))))</f>
        <v/>
      </c>
    </row>
    <row r="56">
      <c r="A56" s="32" t="n"/>
      <c r="B56" s="32" t="n"/>
      <c r="C56" s="32" t="n"/>
      <c r="D56" s="32" t="n"/>
      <c r="E56" s="33" t="n"/>
      <c r="F56" s="33" t="n"/>
      <c r="G56" s="33" t="n"/>
      <c r="H56" s="33" t="n"/>
      <c r="I56" s="33" t="n"/>
      <c r="J56" s="33" t="n"/>
      <c r="K56" s="33" t="n"/>
      <c r="L56" s="33" t="n"/>
      <c r="M56" s="33" t="n"/>
      <c r="N56" s="33" t="n"/>
      <c r="O56" s="33" t="n"/>
      <c r="P56" s="33" t="n"/>
      <c r="Q56" s="34">
        <f>IF($A56="","",SUMPRODUCT(IFERROR(E56:P56*1,0),--(Assignments!$F$6:$F$17="Yes")))</f>
        <v/>
      </c>
      <c r="R56" s="34">
        <f>IF($A56="","",SUMPRODUCT(--(Assignments!$F$6:$F$17="Yes"),Assignments!$E$6:$E$17,--((ISNUMBER(E56:P56)+((Dashboard!$B$8="Yes")*(E56:P56="")*ISNUMBER(Assignments!$D$6:$D$17)*(Assignments!$D$6:$D$17&lt;=Dashboard!$B$7)))&gt;0)))</f>
        <v/>
      </c>
      <c r="S56" s="50">
        <f>IF($A56="","",IFERROR(IF(R56=0,"",Q56/R56),""))</f>
        <v/>
      </c>
      <c r="T56" s="36">
        <f>IF($A56="","",IF(S56="","",IF(S56&gt;=Dashboard!$B$9,"A",IF(S56&gt;=Dashboard!$B$10,"B",IF(S56&gt;=Dashboard!$B$11,"C",IF(S56&gt;=Dashboard!$B$12,"D","F"))))))</f>
        <v/>
      </c>
      <c r="U56" s="37">
        <f>IF($A56="","",IF($D56&lt;&gt;"Active",0,SUMPRODUCT(--(Assignments!$F$6:$F$17="Yes"),--ISNUMBER(Assignments!$D$6:$D$17),--(Assignments!$D$6:$D$17&lt;=Dashboard!$B$7),--(E56:P56=""))))</f>
        <v/>
      </c>
      <c r="V56" s="36">
        <f>IF($A56="","",IF($D56&lt;&gt;"Active","Inactive",IF(U56&gt;=Dashboard!$B$14,"Missing Work",IF(AND(ISNUMBER(S56),S56&lt;Dashboard!$B$13),"Below Passing","On Track"))))</f>
        <v/>
      </c>
    </row>
    <row r="57">
      <c r="A57" s="32" t="n"/>
      <c r="B57" s="32" t="n"/>
      <c r="C57" s="32" t="n"/>
      <c r="D57" s="32" t="n"/>
      <c r="E57" s="33" t="n"/>
      <c r="F57" s="33" t="n"/>
      <c r="G57" s="33" t="n"/>
      <c r="H57" s="33" t="n"/>
      <c r="I57" s="33" t="n"/>
      <c r="J57" s="33" t="n"/>
      <c r="K57" s="33" t="n"/>
      <c r="L57" s="33" t="n"/>
      <c r="M57" s="33" t="n"/>
      <c r="N57" s="33" t="n"/>
      <c r="O57" s="33" t="n"/>
      <c r="P57" s="33" t="n"/>
      <c r="Q57" s="34">
        <f>IF($A57="","",SUMPRODUCT(IFERROR(E57:P57*1,0),--(Assignments!$F$6:$F$17="Yes")))</f>
        <v/>
      </c>
      <c r="R57" s="34">
        <f>IF($A57="","",SUMPRODUCT(--(Assignments!$F$6:$F$17="Yes"),Assignments!$E$6:$E$17,--((ISNUMBER(E57:P57)+((Dashboard!$B$8="Yes")*(E57:P57="")*ISNUMBER(Assignments!$D$6:$D$17)*(Assignments!$D$6:$D$17&lt;=Dashboard!$B$7)))&gt;0)))</f>
        <v/>
      </c>
      <c r="S57" s="50">
        <f>IF($A57="","",IFERROR(IF(R57=0,"",Q57/R57),""))</f>
        <v/>
      </c>
      <c r="T57" s="36">
        <f>IF($A57="","",IF(S57="","",IF(S57&gt;=Dashboard!$B$9,"A",IF(S57&gt;=Dashboard!$B$10,"B",IF(S57&gt;=Dashboard!$B$11,"C",IF(S57&gt;=Dashboard!$B$12,"D","F"))))))</f>
        <v/>
      </c>
      <c r="U57" s="37">
        <f>IF($A57="","",IF($D57&lt;&gt;"Active",0,SUMPRODUCT(--(Assignments!$F$6:$F$17="Yes"),--ISNUMBER(Assignments!$D$6:$D$17),--(Assignments!$D$6:$D$17&lt;=Dashboard!$B$7),--(E57:P57=""))))</f>
        <v/>
      </c>
      <c r="V57" s="36">
        <f>IF($A57="","",IF($D57&lt;&gt;"Active","Inactive",IF(U57&gt;=Dashboard!$B$14,"Missing Work",IF(AND(ISNUMBER(S57),S57&lt;Dashboard!$B$13),"Below Passing","On Track"))))</f>
        <v/>
      </c>
    </row>
    <row r="58">
      <c r="A58" s="32" t="n"/>
      <c r="B58" s="32" t="n"/>
      <c r="C58" s="32" t="n"/>
      <c r="D58" s="32" t="n"/>
      <c r="E58" s="33" t="n"/>
      <c r="F58" s="33" t="n"/>
      <c r="G58" s="33" t="n"/>
      <c r="H58" s="33" t="n"/>
      <c r="I58" s="33" t="n"/>
      <c r="J58" s="33" t="n"/>
      <c r="K58" s="33" t="n"/>
      <c r="L58" s="33" t="n"/>
      <c r="M58" s="33" t="n"/>
      <c r="N58" s="33" t="n"/>
      <c r="O58" s="33" t="n"/>
      <c r="P58" s="33" t="n"/>
      <c r="Q58" s="34">
        <f>IF($A58="","",SUMPRODUCT(IFERROR(E58:P58*1,0),--(Assignments!$F$6:$F$17="Yes")))</f>
        <v/>
      </c>
      <c r="R58" s="34">
        <f>IF($A58="","",SUMPRODUCT(--(Assignments!$F$6:$F$17="Yes"),Assignments!$E$6:$E$17,--((ISNUMBER(E58:P58)+((Dashboard!$B$8="Yes")*(E58:P58="")*ISNUMBER(Assignments!$D$6:$D$17)*(Assignments!$D$6:$D$17&lt;=Dashboard!$B$7)))&gt;0)))</f>
        <v/>
      </c>
      <c r="S58" s="50">
        <f>IF($A58="","",IFERROR(IF(R58=0,"",Q58/R58),""))</f>
        <v/>
      </c>
      <c r="T58" s="36">
        <f>IF($A58="","",IF(S58="","",IF(S58&gt;=Dashboard!$B$9,"A",IF(S58&gt;=Dashboard!$B$10,"B",IF(S58&gt;=Dashboard!$B$11,"C",IF(S58&gt;=Dashboard!$B$12,"D","F"))))))</f>
        <v/>
      </c>
      <c r="U58" s="37">
        <f>IF($A58="","",IF($D58&lt;&gt;"Active",0,SUMPRODUCT(--(Assignments!$F$6:$F$17="Yes"),--ISNUMBER(Assignments!$D$6:$D$17),--(Assignments!$D$6:$D$17&lt;=Dashboard!$B$7),--(E58:P58=""))))</f>
        <v/>
      </c>
      <c r="V58" s="36">
        <f>IF($A58="","",IF($D58&lt;&gt;"Active","Inactive",IF(U58&gt;=Dashboard!$B$14,"Missing Work",IF(AND(ISNUMBER(S58),S58&lt;Dashboard!$B$13),"Below Passing","On Track"))))</f>
        <v/>
      </c>
    </row>
    <row r="59">
      <c r="A59" s="32" t="n"/>
      <c r="B59" s="32" t="n"/>
      <c r="C59" s="32" t="n"/>
      <c r="D59" s="32" t="n"/>
      <c r="E59" s="33" t="n"/>
      <c r="F59" s="33" t="n"/>
      <c r="G59" s="33" t="n"/>
      <c r="H59" s="33" t="n"/>
      <c r="I59" s="33" t="n"/>
      <c r="J59" s="33" t="n"/>
      <c r="K59" s="33" t="n"/>
      <c r="L59" s="33" t="n"/>
      <c r="M59" s="33" t="n"/>
      <c r="N59" s="33" t="n"/>
      <c r="O59" s="33" t="n"/>
      <c r="P59" s="33" t="n"/>
      <c r="Q59" s="34">
        <f>IF($A59="","",SUMPRODUCT(IFERROR(E59:P59*1,0),--(Assignments!$F$6:$F$17="Yes")))</f>
        <v/>
      </c>
      <c r="R59" s="34">
        <f>IF($A59="","",SUMPRODUCT(--(Assignments!$F$6:$F$17="Yes"),Assignments!$E$6:$E$17,--((ISNUMBER(E59:P59)+((Dashboard!$B$8="Yes")*(E59:P59="")*ISNUMBER(Assignments!$D$6:$D$17)*(Assignments!$D$6:$D$17&lt;=Dashboard!$B$7)))&gt;0)))</f>
        <v/>
      </c>
      <c r="S59" s="50">
        <f>IF($A59="","",IFERROR(IF(R59=0,"",Q59/R59),""))</f>
        <v/>
      </c>
      <c r="T59" s="36">
        <f>IF($A59="","",IF(S59="","",IF(S59&gt;=Dashboard!$B$9,"A",IF(S59&gt;=Dashboard!$B$10,"B",IF(S59&gt;=Dashboard!$B$11,"C",IF(S59&gt;=Dashboard!$B$12,"D","F"))))))</f>
        <v/>
      </c>
      <c r="U59" s="37">
        <f>IF($A59="","",IF($D59&lt;&gt;"Active",0,SUMPRODUCT(--(Assignments!$F$6:$F$17="Yes"),--ISNUMBER(Assignments!$D$6:$D$17),--(Assignments!$D$6:$D$17&lt;=Dashboard!$B$7),--(E59:P59=""))))</f>
        <v/>
      </c>
      <c r="V59" s="36">
        <f>IF($A59="","",IF($D59&lt;&gt;"Active","Inactive",IF(U59&gt;=Dashboard!$B$14,"Missing Work",IF(AND(ISNUMBER(S59),S59&lt;Dashboard!$B$13),"Below Passing","On Track"))))</f>
        <v/>
      </c>
    </row>
    <row r="60">
      <c r="A60" s="32" t="n"/>
      <c r="B60" s="32" t="n"/>
      <c r="C60" s="32" t="n"/>
      <c r="D60" s="32" t="n"/>
      <c r="E60" s="33" t="n"/>
      <c r="F60" s="33" t="n"/>
      <c r="G60" s="33" t="n"/>
      <c r="H60" s="33" t="n"/>
      <c r="I60" s="33" t="n"/>
      <c r="J60" s="33" t="n"/>
      <c r="K60" s="33" t="n"/>
      <c r="L60" s="33" t="n"/>
      <c r="M60" s="33" t="n"/>
      <c r="N60" s="33" t="n"/>
      <c r="O60" s="33" t="n"/>
      <c r="P60" s="33" t="n"/>
      <c r="Q60" s="34">
        <f>IF($A60="","",SUMPRODUCT(IFERROR(E60:P60*1,0),--(Assignments!$F$6:$F$17="Yes")))</f>
        <v/>
      </c>
      <c r="R60" s="34">
        <f>IF($A60="","",SUMPRODUCT(--(Assignments!$F$6:$F$17="Yes"),Assignments!$E$6:$E$17,--((ISNUMBER(E60:P60)+((Dashboard!$B$8="Yes")*(E60:P60="")*ISNUMBER(Assignments!$D$6:$D$17)*(Assignments!$D$6:$D$17&lt;=Dashboard!$B$7)))&gt;0)))</f>
        <v/>
      </c>
      <c r="S60" s="50">
        <f>IF($A60="","",IFERROR(IF(R60=0,"",Q60/R60),""))</f>
        <v/>
      </c>
      <c r="T60" s="36">
        <f>IF($A60="","",IF(S60="","",IF(S60&gt;=Dashboard!$B$9,"A",IF(S60&gt;=Dashboard!$B$10,"B",IF(S60&gt;=Dashboard!$B$11,"C",IF(S60&gt;=Dashboard!$B$12,"D","F"))))))</f>
        <v/>
      </c>
      <c r="U60" s="37">
        <f>IF($A60="","",IF($D60&lt;&gt;"Active",0,SUMPRODUCT(--(Assignments!$F$6:$F$17="Yes"),--ISNUMBER(Assignments!$D$6:$D$17),--(Assignments!$D$6:$D$17&lt;=Dashboard!$B$7),--(E60:P60=""))))</f>
        <v/>
      </c>
      <c r="V60" s="36">
        <f>IF($A60="","",IF($D60&lt;&gt;"Active","Inactive",IF(U60&gt;=Dashboard!$B$14,"Missing Work",IF(AND(ISNUMBER(S60),S60&lt;Dashboard!$B$13),"Below Passing","On Track"))))</f>
        <v/>
      </c>
    </row>
    <row r="61">
      <c r="A61" s="32" t="n"/>
      <c r="B61" s="32" t="n"/>
      <c r="C61" s="32" t="n"/>
      <c r="D61" s="32" t="n"/>
      <c r="E61" s="33" t="n"/>
      <c r="F61" s="33" t="n"/>
      <c r="G61" s="33" t="n"/>
      <c r="H61" s="33" t="n"/>
      <c r="I61" s="33" t="n"/>
      <c r="J61" s="33" t="n"/>
      <c r="K61" s="33" t="n"/>
      <c r="L61" s="33" t="n"/>
      <c r="M61" s="33" t="n"/>
      <c r="N61" s="33" t="n"/>
      <c r="O61" s="33" t="n"/>
      <c r="P61" s="33" t="n"/>
      <c r="Q61" s="34">
        <f>IF($A61="","",SUMPRODUCT(IFERROR(E61:P61*1,0),--(Assignments!$F$6:$F$17="Yes")))</f>
        <v/>
      </c>
      <c r="R61" s="34">
        <f>IF($A61="","",SUMPRODUCT(--(Assignments!$F$6:$F$17="Yes"),Assignments!$E$6:$E$17,--((ISNUMBER(E61:P61)+((Dashboard!$B$8="Yes")*(E61:P61="")*ISNUMBER(Assignments!$D$6:$D$17)*(Assignments!$D$6:$D$17&lt;=Dashboard!$B$7)))&gt;0)))</f>
        <v/>
      </c>
      <c r="S61" s="50">
        <f>IF($A61="","",IFERROR(IF(R61=0,"",Q61/R61),""))</f>
        <v/>
      </c>
      <c r="T61" s="36">
        <f>IF($A61="","",IF(S61="","",IF(S61&gt;=Dashboard!$B$9,"A",IF(S61&gt;=Dashboard!$B$10,"B",IF(S61&gt;=Dashboard!$B$11,"C",IF(S61&gt;=Dashboard!$B$12,"D","F"))))))</f>
        <v/>
      </c>
      <c r="U61" s="37">
        <f>IF($A61="","",IF($D61&lt;&gt;"Active",0,SUMPRODUCT(--(Assignments!$F$6:$F$17="Yes"),--ISNUMBER(Assignments!$D$6:$D$17),--(Assignments!$D$6:$D$17&lt;=Dashboard!$B$7),--(E61:P61=""))))</f>
        <v/>
      </c>
      <c r="V61" s="36">
        <f>IF($A61="","",IF($D61&lt;&gt;"Active","Inactive",IF(U61&gt;=Dashboard!$B$14,"Missing Work",IF(AND(ISNUMBER(S61),S61&lt;Dashboard!$B$13),"Below Passing","On Track"))))</f>
        <v/>
      </c>
    </row>
    <row r="62">
      <c r="A62" s="32" t="n"/>
      <c r="B62" s="32" t="n"/>
      <c r="C62" s="32" t="n"/>
      <c r="D62" s="32" t="n"/>
      <c r="E62" s="33" t="n"/>
      <c r="F62" s="33" t="n"/>
      <c r="G62" s="33" t="n"/>
      <c r="H62" s="33" t="n"/>
      <c r="I62" s="33" t="n"/>
      <c r="J62" s="33" t="n"/>
      <c r="K62" s="33" t="n"/>
      <c r="L62" s="33" t="n"/>
      <c r="M62" s="33" t="n"/>
      <c r="N62" s="33" t="n"/>
      <c r="O62" s="33" t="n"/>
      <c r="P62" s="33" t="n"/>
      <c r="Q62" s="34">
        <f>IF($A62="","",SUMPRODUCT(IFERROR(E62:P62*1,0),--(Assignments!$F$6:$F$17="Yes")))</f>
        <v/>
      </c>
      <c r="R62" s="34">
        <f>IF($A62="","",SUMPRODUCT(--(Assignments!$F$6:$F$17="Yes"),Assignments!$E$6:$E$17,--((ISNUMBER(E62:P62)+((Dashboard!$B$8="Yes")*(E62:P62="")*ISNUMBER(Assignments!$D$6:$D$17)*(Assignments!$D$6:$D$17&lt;=Dashboard!$B$7)))&gt;0)))</f>
        <v/>
      </c>
      <c r="S62" s="50">
        <f>IF($A62="","",IFERROR(IF(R62=0,"",Q62/R62),""))</f>
        <v/>
      </c>
      <c r="T62" s="36">
        <f>IF($A62="","",IF(S62="","",IF(S62&gt;=Dashboard!$B$9,"A",IF(S62&gt;=Dashboard!$B$10,"B",IF(S62&gt;=Dashboard!$B$11,"C",IF(S62&gt;=Dashboard!$B$12,"D","F"))))))</f>
        <v/>
      </c>
      <c r="U62" s="37">
        <f>IF($A62="","",IF($D62&lt;&gt;"Active",0,SUMPRODUCT(--(Assignments!$F$6:$F$17="Yes"),--ISNUMBER(Assignments!$D$6:$D$17),--(Assignments!$D$6:$D$17&lt;=Dashboard!$B$7),--(E62:P62=""))))</f>
        <v/>
      </c>
      <c r="V62" s="36">
        <f>IF($A62="","",IF($D62&lt;&gt;"Active","Inactive",IF(U62&gt;=Dashboard!$B$14,"Missing Work",IF(AND(ISNUMBER(S62),S62&lt;Dashboard!$B$13),"Below Passing","On Track"))))</f>
        <v/>
      </c>
    </row>
    <row r="63">
      <c r="A63" s="32" t="n"/>
      <c r="B63" s="32" t="n"/>
      <c r="C63" s="32" t="n"/>
      <c r="D63" s="32" t="n"/>
      <c r="E63" s="33" t="n"/>
      <c r="F63" s="33" t="n"/>
      <c r="G63" s="33" t="n"/>
      <c r="H63" s="33" t="n"/>
      <c r="I63" s="33" t="n"/>
      <c r="J63" s="33" t="n"/>
      <c r="K63" s="33" t="n"/>
      <c r="L63" s="33" t="n"/>
      <c r="M63" s="33" t="n"/>
      <c r="N63" s="33" t="n"/>
      <c r="O63" s="33" t="n"/>
      <c r="P63" s="33" t="n"/>
      <c r="Q63" s="34">
        <f>IF($A63="","",SUMPRODUCT(IFERROR(E63:P63*1,0),--(Assignments!$F$6:$F$17="Yes")))</f>
        <v/>
      </c>
      <c r="R63" s="34">
        <f>IF($A63="","",SUMPRODUCT(--(Assignments!$F$6:$F$17="Yes"),Assignments!$E$6:$E$17,--((ISNUMBER(E63:P63)+((Dashboard!$B$8="Yes")*(E63:P63="")*ISNUMBER(Assignments!$D$6:$D$17)*(Assignments!$D$6:$D$17&lt;=Dashboard!$B$7)))&gt;0)))</f>
        <v/>
      </c>
      <c r="S63" s="50">
        <f>IF($A63="","",IFERROR(IF(R63=0,"",Q63/R63),""))</f>
        <v/>
      </c>
      <c r="T63" s="36">
        <f>IF($A63="","",IF(S63="","",IF(S63&gt;=Dashboard!$B$9,"A",IF(S63&gt;=Dashboard!$B$10,"B",IF(S63&gt;=Dashboard!$B$11,"C",IF(S63&gt;=Dashboard!$B$12,"D","F"))))))</f>
        <v/>
      </c>
      <c r="U63" s="37">
        <f>IF($A63="","",IF($D63&lt;&gt;"Active",0,SUMPRODUCT(--(Assignments!$F$6:$F$17="Yes"),--ISNUMBER(Assignments!$D$6:$D$17),--(Assignments!$D$6:$D$17&lt;=Dashboard!$B$7),--(E63:P63=""))))</f>
        <v/>
      </c>
      <c r="V63" s="36">
        <f>IF($A63="","",IF($D63&lt;&gt;"Active","Inactive",IF(U63&gt;=Dashboard!$B$14,"Missing Work",IF(AND(ISNUMBER(S63),S63&lt;Dashboard!$B$13),"Below Passing","On Track"))))</f>
        <v/>
      </c>
    </row>
    <row r="64">
      <c r="A64" s="32" t="n"/>
      <c r="B64" s="32" t="n"/>
      <c r="C64" s="32" t="n"/>
      <c r="D64" s="32" t="n"/>
      <c r="E64" s="33" t="n"/>
      <c r="F64" s="33" t="n"/>
      <c r="G64" s="33" t="n"/>
      <c r="H64" s="33" t="n"/>
      <c r="I64" s="33" t="n"/>
      <c r="J64" s="33" t="n"/>
      <c r="K64" s="33" t="n"/>
      <c r="L64" s="33" t="n"/>
      <c r="M64" s="33" t="n"/>
      <c r="N64" s="33" t="n"/>
      <c r="O64" s="33" t="n"/>
      <c r="P64" s="33" t="n"/>
      <c r="Q64" s="34">
        <f>IF($A64="","",SUMPRODUCT(IFERROR(E64:P64*1,0),--(Assignments!$F$6:$F$17="Yes")))</f>
        <v/>
      </c>
      <c r="R64" s="34">
        <f>IF($A64="","",SUMPRODUCT(--(Assignments!$F$6:$F$17="Yes"),Assignments!$E$6:$E$17,--((ISNUMBER(E64:P64)+((Dashboard!$B$8="Yes")*(E64:P64="")*ISNUMBER(Assignments!$D$6:$D$17)*(Assignments!$D$6:$D$17&lt;=Dashboard!$B$7)))&gt;0)))</f>
        <v/>
      </c>
      <c r="S64" s="50">
        <f>IF($A64="","",IFERROR(IF(R64=0,"",Q64/R64),""))</f>
        <v/>
      </c>
      <c r="T64" s="36">
        <f>IF($A64="","",IF(S64="","",IF(S64&gt;=Dashboard!$B$9,"A",IF(S64&gt;=Dashboard!$B$10,"B",IF(S64&gt;=Dashboard!$B$11,"C",IF(S64&gt;=Dashboard!$B$12,"D","F"))))))</f>
        <v/>
      </c>
      <c r="U64" s="37">
        <f>IF($A64="","",IF($D64&lt;&gt;"Active",0,SUMPRODUCT(--(Assignments!$F$6:$F$17="Yes"),--ISNUMBER(Assignments!$D$6:$D$17),--(Assignments!$D$6:$D$17&lt;=Dashboard!$B$7),--(E64:P64=""))))</f>
        <v/>
      </c>
      <c r="V64" s="36">
        <f>IF($A64="","",IF($D64&lt;&gt;"Active","Inactive",IF(U64&gt;=Dashboard!$B$14,"Missing Work",IF(AND(ISNUMBER(S64),S64&lt;Dashboard!$B$13),"Below Passing","On Track"))))</f>
        <v/>
      </c>
    </row>
    <row r="65">
      <c r="A65" s="32" t="n"/>
      <c r="B65" s="32" t="n"/>
      <c r="C65" s="32" t="n"/>
      <c r="D65" s="32" t="n"/>
      <c r="E65" s="33" t="n"/>
      <c r="F65" s="33" t="n"/>
      <c r="G65" s="33" t="n"/>
      <c r="H65" s="33" t="n"/>
      <c r="I65" s="33" t="n"/>
      <c r="J65" s="33" t="n"/>
      <c r="K65" s="33" t="n"/>
      <c r="L65" s="33" t="n"/>
      <c r="M65" s="33" t="n"/>
      <c r="N65" s="33" t="n"/>
      <c r="O65" s="33" t="n"/>
      <c r="P65" s="33" t="n"/>
      <c r="Q65" s="34">
        <f>IF($A65="","",SUMPRODUCT(IFERROR(E65:P65*1,0),--(Assignments!$F$6:$F$17="Yes")))</f>
        <v/>
      </c>
      <c r="R65" s="34">
        <f>IF($A65="","",SUMPRODUCT(--(Assignments!$F$6:$F$17="Yes"),Assignments!$E$6:$E$17,--((ISNUMBER(E65:P65)+((Dashboard!$B$8="Yes")*(E65:P65="")*ISNUMBER(Assignments!$D$6:$D$17)*(Assignments!$D$6:$D$17&lt;=Dashboard!$B$7)))&gt;0)))</f>
        <v/>
      </c>
      <c r="S65" s="50">
        <f>IF($A65="","",IFERROR(IF(R65=0,"",Q65/R65),""))</f>
        <v/>
      </c>
      <c r="T65" s="36">
        <f>IF($A65="","",IF(S65="","",IF(S65&gt;=Dashboard!$B$9,"A",IF(S65&gt;=Dashboard!$B$10,"B",IF(S65&gt;=Dashboard!$B$11,"C",IF(S65&gt;=Dashboard!$B$12,"D","F"))))))</f>
        <v/>
      </c>
      <c r="U65" s="37">
        <f>IF($A65="","",IF($D65&lt;&gt;"Active",0,SUMPRODUCT(--(Assignments!$F$6:$F$17="Yes"),--ISNUMBER(Assignments!$D$6:$D$17),--(Assignments!$D$6:$D$17&lt;=Dashboard!$B$7),--(E65:P65=""))))</f>
        <v/>
      </c>
      <c r="V65" s="36">
        <f>IF($A65="","",IF($D65&lt;&gt;"Active","Inactive",IF(U65&gt;=Dashboard!$B$14,"Missing Work",IF(AND(ISNUMBER(S65),S65&lt;Dashboard!$B$13),"Below Passing","On Track"))))</f>
        <v/>
      </c>
    </row>
    <row r="66">
      <c r="A66" s="32" t="n"/>
      <c r="B66" s="32" t="n"/>
      <c r="C66" s="32" t="n"/>
      <c r="D66" s="32" t="n"/>
      <c r="E66" s="33" t="n"/>
      <c r="F66" s="33" t="n"/>
      <c r="G66" s="33" t="n"/>
      <c r="H66" s="33" t="n"/>
      <c r="I66" s="33" t="n"/>
      <c r="J66" s="33" t="n"/>
      <c r="K66" s="33" t="n"/>
      <c r="L66" s="33" t="n"/>
      <c r="M66" s="33" t="n"/>
      <c r="N66" s="33" t="n"/>
      <c r="O66" s="33" t="n"/>
      <c r="P66" s="33" t="n"/>
      <c r="Q66" s="34">
        <f>IF($A66="","",SUMPRODUCT(IFERROR(E66:P66*1,0),--(Assignments!$F$6:$F$17="Yes")))</f>
        <v/>
      </c>
      <c r="R66" s="34">
        <f>IF($A66="","",SUMPRODUCT(--(Assignments!$F$6:$F$17="Yes"),Assignments!$E$6:$E$17,--((ISNUMBER(E66:P66)+((Dashboard!$B$8="Yes")*(E66:P66="")*ISNUMBER(Assignments!$D$6:$D$17)*(Assignments!$D$6:$D$17&lt;=Dashboard!$B$7)))&gt;0)))</f>
        <v/>
      </c>
      <c r="S66" s="50">
        <f>IF($A66="","",IFERROR(IF(R66=0,"",Q66/R66),""))</f>
        <v/>
      </c>
      <c r="T66" s="36">
        <f>IF($A66="","",IF(S66="","",IF(S66&gt;=Dashboard!$B$9,"A",IF(S66&gt;=Dashboard!$B$10,"B",IF(S66&gt;=Dashboard!$B$11,"C",IF(S66&gt;=Dashboard!$B$12,"D","F"))))))</f>
        <v/>
      </c>
      <c r="U66" s="37">
        <f>IF($A66="","",IF($D66&lt;&gt;"Active",0,SUMPRODUCT(--(Assignments!$F$6:$F$17="Yes"),--ISNUMBER(Assignments!$D$6:$D$17),--(Assignments!$D$6:$D$17&lt;=Dashboard!$B$7),--(E66:P66=""))))</f>
        <v/>
      </c>
      <c r="V66" s="36">
        <f>IF($A66="","",IF($D66&lt;&gt;"Active","Inactive",IF(U66&gt;=Dashboard!$B$14,"Missing Work",IF(AND(ISNUMBER(S66),S66&lt;Dashboard!$B$13),"Below Passing","On Track"))))</f>
        <v/>
      </c>
    </row>
    <row r="67">
      <c r="A67" s="32" t="n"/>
      <c r="B67" s="32" t="n"/>
      <c r="C67" s="32" t="n"/>
      <c r="D67" s="32" t="n"/>
      <c r="E67" s="33" t="n"/>
      <c r="F67" s="33" t="n"/>
      <c r="G67" s="33" t="n"/>
      <c r="H67" s="33" t="n"/>
      <c r="I67" s="33" t="n"/>
      <c r="J67" s="33" t="n"/>
      <c r="K67" s="33" t="n"/>
      <c r="L67" s="33" t="n"/>
      <c r="M67" s="33" t="n"/>
      <c r="N67" s="33" t="n"/>
      <c r="O67" s="33" t="n"/>
      <c r="P67" s="33" t="n"/>
      <c r="Q67" s="34">
        <f>IF($A67="","",SUMPRODUCT(IFERROR(E67:P67*1,0),--(Assignments!$F$6:$F$17="Yes")))</f>
        <v/>
      </c>
      <c r="R67" s="34">
        <f>IF($A67="","",SUMPRODUCT(--(Assignments!$F$6:$F$17="Yes"),Assignments!$E$6:$E$17,--((ISNUMBER(E67:P67)+((Dashboard!$B$8="Yes")*(E67:P67="")*ISNUMBER(Assignments!$D$6:$D$17)*(Assignments!$D$6:$D$17&lt;=Dashboard!$B$7)))&gt;0)))</f>
        <v/>
      </c>
      <c r="S67" s="50">
        <f>IF($A67="","",IFERROR(IF(R67=0,"",Q67/R67),""))</f>
        <v/>
      </c>
      <c r="T67" s="36">
        <f>IF($A67="","",IF(S67="","",IF(S67&gt;=Dashboard!$B$9,"A",IF(S67&gt;=Dashboard!$B$10,"B",IF(S67&gt;=Dashboard!$B$11,"C",IF(S67&gt;=Dashboard!$B$12,"D","F"))))))</f>
        <v/>
      </c>
      <c r="U67" s="37">
        <f>IF($A67="","",IF($D67&lt;&gt;"Active",0,SUMPRODUCT(--(Assignments!$F$6:$F$17="Yes"),--ISNUMBER(Assignments!$D$6:$D$17),--(Assignments!$D$6:$D$17&lt;=Dashboard!$B$7),--(E67:P67=""))))</f>
        <v/>
      </c>
      <c r="V67" s="36">
        <f>IF($A67="","",IF($D67&lt;&gt;"Active","Inactive",IF(U67&gt;=Dashboard!$B$14,"Missing Work",IF(AND(ISNUMBER(S67),S67&lt;Dashboard!$B$13),"Below Passing","On Track"))))</f>
        <v/>
      </c>
    </row>
    <row r="68">
      <c r="A68" s="32" t="n"/>
      <c r="B68" s="32" t="n"/>
      <c r="C68" s="32" t="n"/>
      <c r="D68" s="32" t="n"/>
      <c r="E68" s="33" t="n"/>
      <c r="F68" s="33" t="n"/>
      <c r="G68" s="33" t="n"/>
      <c r="H68" s="33" t="n"/>
      <c r="I68" s="33" t="n"/>
      <c r="J68" s="33" t="n"/>
      <c r="K68" s="33" t="n"/>
      <c r="L68" s="33" t="n"/>
      <c r="M68" s="33" t="n"/>
      <c r="N68" s="33" t="n"/>
      <c r="O68" s="33" t="n"/>
      <c r="P68" s="33" t="n"/>
      <c r="Q68" s="34">
        <f>IF($A68="","",SUMPRODUCT(IFERROR(E68:P68*1,0),--(Assignments!$F$6:$F$17="Yes")))</f>
        <v/>
      </c>
      <c r="R68" s="34">
        <f>IF($A68="","",SUMPRODUCT(--(Assignments!$F$6:$F$17="Yes"),Assignments!$E$6:$E$17,--((ISNUMBER(E68:P68)+((Dashboard!$B$8="Yes")*(E68:P68="")*ISNUMBER(Assignments!$D$6:$D$17)*(Assignments!$D$6:$D$17&lt;=Dashboard!$B$7)))&gt;0)))</f>
        <v/>
      </c>
      <c r="S68" s="50">
        <f>IF($A68="","",IFERROR(IF(R68=0,"",Q68/R68),""))</f>
        <v/>
      </c>
      <c r="T68" s="36">
        <f>IF($A68="","",IF(S68="","",IF(S68&gt;=Dashboard!$B$9,"A",IF(S68&gt;=Dashboard!$B$10,"B",IF(S68&gt;=Dashboard!$B$11,"C",IF(S68&gt;=Dashboard!$B$12,"D","F"))))))</f>
        <v/>
      </c>
      <c r="U68" s="37">
        <f>IF($A68="","",IF($D68&lt;&gt;"Active",0,SUMPRODUCT(--(Assignments!$F$6:$F$17="Yes"),--ISNUMBER(Assignments!$D$6:$D$17),--(Assignments!$D$6:$D$17&lt;=Dashboard!$B$7),--(E68:P68=""))))</f>
        <v/>
      </c>
      <c r="V68" s="36">
        <f>IF($A68="","",IF($D68&lt;&gt;"Active","Inactive",IF(U68&gt;=Dashboard!$B$14,"Missing Work",IF(AND(ISNUMBER(S68),S68&lt;Dashboard!$B$13),"Below Passing","On Track"))))</f>
        <v/>
      </c>
    </row>
    <row r="69">
      <c r="A69" s="32" t="n"/>
      <c r="B69" s="32" t="n"/>
      <c r="C69" s="32" t="n"/>
      <c r="D69" s="32" t="n"/>
      <c r="E69" s="33" t="n"/>
      <c r="F69" s="33" t="n"/>
      <c r="G69" s="33" t="n"/>
      <c r="H69" s="33" t="n"/>
      <c r="I69" s="33" t="n"/>
      <c r="J69" s="33" t="n"/>
      <c r="K69" s="33" t="n"/>
      <c r="L69" s="33" t="n"/>
      <c r="M69" s="33" t="n"/>
      <c r="N69" s="33" t="n"/>
      <c r="O69" s="33" t="n"/>
      <c r="P69" s="33" t="n"/>
      <c r="Q69" s="34">
        <f>IF($A69="","",SUMPRODUCT(IFERROR(E69:P69*1,0),--(Assignments!$F$6:$F$17="Yes")))</f>
        <v/>
      </c>
      <c r="R69" s="34">
        <f>IF($A69="","",SUMPRODUCT(--(Assignments!$F$6:$F$17="Yes"),Assignments!$E$6:$E$17,--((ISNUMBER(E69:P69)+((Dashboard!$B$8="Yes")*(E69:P69="")*ISNUMBER(Assignments!$D$6:$D$17)*(Assignments!$D$6:$D$17&lt;=Dashboard!$B$7)))&gt;0)))</f>
        <v/>
      </c>
      <c r="S69" s="50">
        <f>IF($A69="","",IFERROR(IF(R69=0,"",Q69/R69),""))</f>
        <v/>
      </c>
      <c r="T69" s="36">
        <f>IF($A69="","",IF(S69="","",IF(S69&gt;=Dashboard!$B$9,"A",IF(S69&gt;=Dashboard!$B$10,"B",IF(S69&gt;=Dashboard!$B$11,"C",IF(S69&gt;=Dashboard!$B$12,"D","F"))))))</f>
        <v/>
      </c>
      <c r="U69" s="37">
        <f>IF($A69="","",IF($D69&lt;&gt;"Active",0,SUMPRODUCT(--(Assignments!$F$6:$F$17="Yes"),--ISNUMBER(Assignments!$D$6:$D$17),--(Assignments!$D$6:$D$17&lt;=Dashboard!$B$7),--(E69:P69=""))))</f>
        <v/>
      </c>
      <c r="V69" s="36">
        <f>IF($A69="","",IF($D69&lt;&gt;"Active","Inactive",IF(U69&gt;=Dashboard!$B$14,"Missing Work",IF(AND(ISNUMBER(S69),S69&lt;Dashboard!$B$13),"Below Passing","On Track"))))</f>
        <v/>
      </c>
    </row>
    <row r="70">
      <c r="A70" s="32" t="n"/>
      <c r="B70" s="32" t="n"/>
      <c r="C70" s="32" t="n"/>
      <c r="D70" s="32" t="n"/>
      <c r="E70" s="33" t="n"/>
      <c r="F70" s="33" t="n"/>
      <c r="G70" s="33" t="n"/>
      <c r="H70" s="33" t="n"/>
      <c r="I70" s="33" t="n"/>
      <c r="J70" s="33" t="n"/>
      <c r="K70" s="33" t="n"/>
      <c r="L70" s="33" t="n"/>
      <c r="M70" s="33" t="n"/>
      <c r="N70" s="33" t="n"/>
      <c r="O70" s="33" t="n"/>
      <c r="P70" s="33" t="n"/>
      <c r="Q70" s="34">
        <f>IF($A70="","",SUMPRODUCT(IFERROR(E70:P70*1,0),--(Assignments!$F$6:$F$17="Yes")))</f>
        <v/>
      </c>
      <c r="R70" s="34">
        <f>IF($A70="","",SUMPRODUCT(--(Assignments!$F$6:$F$17="Yes"),Assignments!$E$6:$E$17,--((ISNUMBER(E70:P70)+((Dashboard!$B$8="Yes")*(E70:P70="")*ISNUMBER(Assignments!$D$6:$D$17)*(Assignments!$D$6:$D$17&lt;=Dashboard!$B$7)))&gt;0)))</f>
        <v/>
      </c>
      <c r="S70" s="50">
        <f>IF($A70="","",IFERROR(IF(R70=0,"",Q70/R70),""))</f>
        <v/>
      </c>
      <c r="T70" s="36">
        <f>IF($A70="","",IF(S70="","",IF(S70&gt;=Dashboard!$B$9,"A",IF(S70&gt;=Dashboard!$B$10,"B",IF(S70&gt;=Dashboard!$B$11,"C",IF(S70&gt;=Dashboard!$B$12,"D","F"))))))</f>
        <v/>
      </c>
      <c r="U70" s="37">
        <f>IF($A70="","",IF($D70&lt;&gt;"Active",0,SUMPRODUCT(--(Assignments!$F$6:$F$17="Yes"),--ISNUMBER(Assignments!$D$6:$D$17),--(Assignments!$D$6:$D$17&lt;=Dashboard!$B$7),--(E70:P70=""))))</f>
        <v/>
      </c>
      <c r="V70" s="36">
        <f>IF($A70="","",IF($D70&lt;&gt;"Active","Inactive",IF(U70&gt;=Dashboard!$B$14,"Missing Work",IF(AND(ISNUMBER(S70),S70&lt;Dashboard!$B$13),"Below Passing","On Track"))))</f>
        <v/>
      </c>
    </row>
    <row r="71">
      <c r="A71" s="32" t="n"/>
      <c r="B71" s="32" t="n"/>
      <c r="C71" s="32" t="n"/>
      <c r="D71" s="32" t="n"/>
      <c r="E71" s="33" t="n"/>
      <c r="F71" s="33" t="n"/>
      <c r="G71" s="33" t="n"/>
      <c r="H71" s="33" t="n"/>
      <c r="I71" s="33" t="n"/>
      <c r="J71" s="33" t="n"/>
      <c r="K71" s="33" t="n"/>
      <c r="L71" s="33" t="n"/>
      <c r="M71" s="33" t="n"/>
      <c r="N71" s="33" t="n"/>
      <c r="O71" s="33" t="n"/>
      <c r="P71" s="33" t="n"/>
      <c r="Q71" s="34">
        <f>IF($A71="","",SUMPRODUCT(IFERROR(E71:P71*1,0),--(Assignments!$F$6:$F$17="Yes")))</f>
        <v/>
      </c>
      <c r="R71" s="34">
        <f>IF($A71="","",SUMPRODUCT(--(Assignments!$F$6:$F$17="Yes"),Assignments!$E$6:$E$17,--((ISNUMBER(E71:P71)+((Dashboard!$B$8="Yes")*(E71:P71="")*ISNUMBER(Assignments!$D$6:$D$17)*(Assignments!$D$6:$D$17&lt;=Dashboard!$B$7)))&gt;0)))</f>
        <v/>
      </c>
      <c r="S71" s="50">
        <f>IF($A71="","",IFERROR(IF(R71=0,"",Q71/R71),""))</f>
        <v/>
      </c>
      <c r="T71" s="36">
        <f>IF($A71="","",IF(S71="","",IF(S71&gt;=Dashboard!$B$9,"A",IF(S71&gt;=Dashboard!$B$10,"B",IF(S71&gt;=Dashboard!$B$11,"C",IF(S71&gt;=Dashboard!$B$12,"D","F"))))))</f>
        <v/>
      </c>
      <c r="U71" s="37">
        <f>IF($A71="","",IF($D71&lt;&gt;"Active",0,SUMPRODUCT(--(Assignments!$F$6:$F$17="Yes"),--ISNUMBER(Assignments!$D$6:$D$17),--(Assignments!$D$6:$D$17&lt;=Dashboard!$B$7),--(E71:P71=""))))</f>
        <v/>
      </c>
      <c r="V71" s="36">
        <f>IF($A71="","",IF($D71&lt;&gt;"Active","Inactive",IF(U71&gt;=Dashboard!$B$14,"Missing Work",IF(AND(ISNUMBER(S71),S71&lt;Dashboard!$B$13),"Below Passing","On Track"))))</f>
        <v/>
      </c>
    </row>
    <row r="72">
      <c r="A72" s="32" t="n"/>
      <c r="B72" s="32" t="n"/>
      <c r="C72" s="32" t="n"/>
      <c r="D72" s="32" t="n"/>
      <c r="E72" s="33" t="n"/>
      <c r="F72" s="33" t="n"/>
      <c r="G72" s="33" t="n"/>
      <c r="H72" s="33" t="n"/>
      <c r="I72" s="33" t="n"/>
      <c r="J72" s="33" t="n"/>
      <c r="K72" s="33" t="n"/>
      <c r="L72" s="33" t="n"/>
      <c r="M72" s="33" t="n"/>
      <c r="N72" s="33" t="n"/>
      <c r="O72" s="33" t="n"/>
      <c r="P72" s="33" t="n"/>
      <c r="Q72" s="34">
        <f>IF($A72="","",SUMPRODUCT(IFERROR(E72:P72*1,0),--(Assignments!$F$6:$F$17="Yes")))</f>
        <v/>
      </c>
      <c r="R72" s="34">
        <f>IF($A72="","",SUMPRODUCT(--(Assignments!$F$6:$F$17="Yes"),Assignments!$E$6:$E$17,--((ISNUMBER(E72:P72)+((Dashboard!$B$8="Yes")*(E72:P72="")*ISNUMBER(Assignments!$D$6:$D$17)*(Assignments!$D$6:$D$17&lt;=Dashboard!$B$7)))&gt;0)))</f>
        <v/>
      </c>
      <c r="S72" s="50">
        <f>IF($A72="","",IFERROR(IF(R72=0,"",Q72/R72),""))</f>
        <v/>
      </c>
      <c r="T72" s="36">
        <f>IF($A72="","",IF(S72="","",IF(S72&gt;=Dashboard!$B$9,"A",IF(S72&gt;=Dashboard!$B$10,"B",IF(S72&gt;=Dashboard!$B$11,"C",IF(S72&gt;=Dashboard!$B$12,"D","F"))))))</f>
        <v/>
      </c>
      <c r="U72" s="37">
        <f>IF($A72="","",IF($D72&lt;&gt;"Active",0,SUMPRODUCT(--(Assignments!$F$6:$F$17="Yes"),--ISNUMBER(Assignments!$D$6:$D$17),--(Assignments!$D$6:$D$17&lt;=Dashboard!$B$7),--(E72:P72=""))))</f>
        <v/>
      </c>
      <c r="V72" s="36">
        <f>IF($A72="","",IF($D72&lt;&gt;"Active","Inactive",IF(U72&gt;=Dashboard!$B$14,"Missing Work",IF(AND(ISNUMBER(S72),S72&lt;Dashboard!$B$13),"Below Passing","On Track"))))</f>
        <v/>
      </c>
    </row>
    <row r="73">
      <c r="A73" s="32" t="n"/>
      <c r="B73" s="32" t="n"/>
      <c r="C73" s="32" t="n"/>
      <c r="D73" s="32" t="n"/>
      <c r="E73" s="33" t="n"/>
      <c r="F73" s="33" t="n"/>
      <c r="G73" s="33" t="n"/>
      <c r="H73" s="33" t="n"/>
      <c r="I73" s="33" t="n"/>
      <c r="J73" s="33" t="n"/>
      <c r="K73" s="33" t="n"/>
      <c r="L73" s="33" t="n"/>
      <c r="M73" s="33" t="n"/>
      <c r="N73" s="33" t="n"/>
      <c r="O73" s="33" t="n"/>
      <c r="P73" s="33" t="n"/>
      <c r="Q73" s="34">
        <f>IF($A73="","",SUMPRODUCT(IFERROR(E73:P73*1,0),--(Assignments!$F$6:$F$17="Yes")))</f>
        <v/>
      </c>
      <c r="R73" s="34">
        <f>IF($A73="","",SUMPRODUCT(--(Assignments!$F$6:$F$17="Yes"),Assignments!$E$6:$E$17,--((ISNUMBER(E73:P73)+((Dashboard!$B$8="Yes")*(E73:P73="")*ISNUMBER(Assignments!$D$6:$D$17)*(Assignments!$D$6:$D$17&lt;=Dashboard!$B$7)))&gt;0)))</f>
        <v/>
      </c>
      <c r="S73" s="50">
        <f>IF($A73="","",IFERROR(IF(R73=0,"",Q73/R73),""))</f>
        <v/>
      </c>
      <c r="T73" s="36">
        <f>IF($A73="","",IF(S73="","",IF(S73&gt;=Dashboard!$B$9,"A",IF(S73&gt;=Dashboard!$B$10,"B",IF(S73&gt;=Dashboard!$B$11,"C",IF(S73&gt;=Dashboard!$B$12,"D","F"))))))</f>
        <v/>
      </c>
      <c r="U73" s="37">
        <f>IF($A73="","",IF($D73&lt;&gt;"Active",0,SUMPRODUCT(--(Assignments!$F$6:$F$17="Yes"),--ISNUMBER(Assignments!$D$6:$D$17),--(Assignments!$D$6:$D$17&lt;=Dashboard!$B$7),--(E73:P73=""))))</f>
        <v/>
      </c>
      <c r="V73" s="36">
        <f>IF($A73="","",IF($D73&lt;&gt;"Active","Inactive",IF(U73&gt;=Dashboard!$B$14,"Missing Work",IF(AND(ISNUMBER(S73),S73&lt;Dashboard!$B$13),"Below Passing","On Track"))))</f>
        <v/>
      </c>
    </row>
    <row r="74">
      <c r="A74" s="32" t="n"/>
      <c r="B74" s="32" t="n"/>
      <c r="C74" s="32" t="n"/>
      <c r="D74" s="32" t="n"/>
      <c r="E74" s="33" t="n"/>
      <c r="F74" s="33" t="n"/>
      <c r="G74" s="33" t="n"/>
      <c r="H74" s="33" t="n"/>
      <c r="I74" s="33" t="n"/>
      <c r="J74" s="33" t="n"/>
      <c r="K74" s="33" t="n"/>
      <c r="L74" s="33" t="n"/>
      <c r="M74" s="33" t="n"/>
      <c r="N74" s="33" t="n"/>
      <c r="O74" s="33" t="n"/>
      <c r="P74" s="33" t="n"/>
      <c r="Q74" s="34">
        <f>IF($A74="","",SUMPRODUCT(IFERROR(E74:P74*1,0),--(Assignments!$F$6:$F$17="Yes")))</f>
        <v/>
      </c>
      <c r="R74" s="34">
        <f>IF($A74="","",SUMPRODUCT(--(Assignments!$F$6:$F$17="Yes"),Assignments!$E$6:$E$17,--((ISNUMBER(E74:P74)+((Dashboard!$B$8="Yes")*(E74:P74="")*ISNUMBER(Assignments!$D$6:$D$17)*(Assignments!$D$6:$D$17&lt;=Dashboard!$B$7)))&gt;0)))</f>
        <v/>
      </c>
      <c r="S74" s="50">
        <f>IF($A74="","",IFERROR(IF(R74=0,"",Q74/R74),""))</f>
        <v/>
      </c>
      <c r="T74" s="36">
        <f>IF($A74="","",IF(S74="","",IF(S74&gt;=Dashboard!$B$9,"A",IF(S74&gt;=Dashboard!$B$10,"B",IF(S74&gt;=Dashboard!$B$11,"C",IF(S74&gt;=Dashboard!$B$12,"D","F"))))))</f>
        <v/>
      </c>
      <c r="U74" s="37">
        <f>IF($A74="","",IF($D74&lt;&gt;"Active",0,SUMPRODUCT(--(Assignments!$F$6:$F$17="Yes"),--ISNUMBER(Assignments!$D$6:$D$17),--(Assignments!$D$6:$D$17&lt;=Dashboard!$B$7),--(E74:P74=""))))</f>
        <v/>
      </c>
      <c r="V74" s="36">
        <f>IF($A74="","",IF($D74&lt;&gt;"Active","Inactive",IF(U74&gt;=Dashboard!$B$14,"Missing Work",IF(AND(ISNUMBER(S74),S74&lt;Dashboard!$B$13),"Below Passing","On Track"))))</f>
        <v/>
      </c>
    </row>
    <row r="75">
      <c r="A75" s="32" t="n"/>
      <c r="B75" s="32" t="n"/>
      <c r="C75" s="32" t="n"/>
      <c r="D75" s="32" t="n"/>
      <c r="E75" s="33" t="n"/>
      <c r="F75" s="33" t="n"/>
      <c r="G75" s="33" t="n"/>
      <c r="H75" s="33" t="n"/>
      <c r="I75" s="33" t="n"/>
      <c r="J75" s="33" t="n"/>
      <c r="K75" s="33" t="n"/>
      <c r="L75" s="33" t="n"/>
      <c r="M75" s="33" t="n"/>
      <c r="N75" s="33" t="n"/>
      <c r="O75" s="33" t="n"/>
      <c r="P75" s="33" t="n"/>
      <c r="Q75" s="34">
        <f>IF($A75="","",SUMPRODUCT(IFERROR(E75:P75*1,0),--(Assignments!$F$6:$F$17="Yes")))</f>
        <v/>
      </c>
      <c r="R75" s="34">
        <f>IF($A75="","",SUMPRODUCT(--(Assignments!$F$6:$F$17="Yes"),Assignments!$E$6:$E$17,--((ISNUMBER(E75:P75)+((Dashboard!$B$8="Yes")*(E75:P75="")*ISNUMBER(Assignments!$D$6:$D$17)*(Assignments!$D$6:$D$17&lt;=Dashboard!$B$7)))&gt;0)))</f>
        <v/>
      </c>
      <c r="S75" s="50">
        <f>IF($A75="","",IFERROR(IF(R75=0,"",Q75/R75),""))</f>
        <v/>
      </c>
      <c r="T75" s="36">
        <f>IF($A75="","",IF(S75="","",IF(S75&gt;=Dashboard!$B$9,"A",IF(S75&gt;=Dashboard!$B$10,"B",IF(S75&gt;=Dashboard!$B$11,"C",IF(S75&gt;=Dashboard!$B$12,"D","F"))))))</f>
        <v/>
      </c>
      <c r="U75" s="37">
        <f>IF($A75="","",IF($D75&lt;&gt;"Active",0,SUMPRODUCT(--(Assignments!$F$6:$F$17="Yes"),--ISNUMBER(Assignments!$D$6:$D$17),--(Assignments!$D$6:$D$17&lt;=Dashboard!$B$7),--(E75:P75=""))))</f>
        <v/>
      </c>
      <c r="V75" s="36">
        <f>IF($A75="","",IF($D75&lt;&gt;"Active","Inactive",IF(U75&gt;=Dashboard!$B$14,"Missing Work",IF(AND(ISNUMBER(S75),S75&lt;Dashboard!$B$13),"Below Passing","On Track"))))</f>
        <v/>
      </c>
    </row>
    <row r="76">
      <c r="A76" s="32" t="n"/>
      <c r="B76" s="32" t="n"/>
      <c r="C76" s="32" t="n"/>
      <c r="D76" s="32" t="n"/>
      <c r="E76" s="33" t="n"/>
      <c r="F76" s="33" t="n"/>
      <c r="G76" s="33" t="n"/>
      <c r="H76" s="33" t="n"/>
      <c r="I76" s="33" t="n"/>
      <c r="J76" s="33" t="n"/>
      <c r="K76" s="33" t="n"/>
      <c r="L76" s="33" t="n"/>
      <c r="M76" s="33" t="n"/>
      <c r="N76" s="33" t="n"/>
      <c r="O76" s="33" t="n"/>
      <c r="P76" s="33" t="n"/>
      <c r="Q76" s="34">
        <f>IF($A76="","",SUMPRODUCT(IFERROR(E76:P76*1,0),--(Assignments!$F$6:$F$17="Yes")))</f>
        <v/>
      </c>
      <c r="R76" s="34">
        <f>IF($A76="","",SUMPRODUCT(--(Assignments!$F$6:$F$17="Yes"),Assignments!$E$6:$E$17,--((ISNUMBER(E76:P76)+((Dashboard!$B$8="Yes")*(E76:P76="")*ISNUMBER(Assignments!$D$6:$D$17)*(Assignments!$D$6:$D$17&lt;=Dashboard!$B$7)))&gt;0)))</f>
        <v/>
      </c>
      <c r="S76" s="50">
        <f>IF($A76="","",IFERROR(IF(R76=0,"",Q76/R76),""))</f>
        <v/>
      </c>
      <c r="T76" s="36">
        <f>IF($A76="","",IF(S76="","",IF(S76&gt;=Dashboard!$B$9,"A",IF(S76&gt;=Dashboard!$B$10,"B",IF(S76&gt;=Dashboard!$B$11,"C",IF(S76&gt;=Dashboard!$B$12,"D","F"))))))</f>
        <v/>
      </c>
      <c r="U76" s="37">
        <f>IF($A76="","",IF($D76&lt;&gt;"Active",0,SUMPRODUCT(--(Assignments!$F$6:$F$17="Yes"),--ISNUMBER(Assignments!$D$6:$D$17),--(Assignments!$D$6:$D$17&lt;=Dashboard!$B$7),--(E76:P76=""))))</f>
        <v/>
      </c>
      <c r="V76" s="36">
        <f>IF($A76="","",IF($D76&lt;&gt;"Active","Inactive",IF(U76&gt;=Dashboard!$B$14,"Missing Work",IF(AND(ISNUMBER(S76),S76&lt;Dashboard!$B$13),"Below Passing","On Track"))))</f>
        <v/>
      </c>
    </row>
    <row r="77">
      <c r="A77" s="32" t="n"/>
      <c r="B77" s="32" t="n"/>
      <c r="C77" s="32" t="n"/>
      <c r="D77" s="32" t="n"/>
      <c r="E77" s="33" t="n"/>
      <c r="F77" s="33" t="n"/>
      <c r="G77" s="33" t="n"/>
      <c r="H77" s="33" t="n"/>
      <c r="I77" s="33" t="n"/>
      <c r="J77" s="33" t="n"/>
      <c r="K77" s="33" t="n"/>
      <c r="L77" s="33" t="n"/>
      <c r="M77" s="33" t="n"/>
      <c r="N77" s="33" t="n"/>
      <c r="O77" s="33" t="n"/>
      <c r="P77" s="33" t="n"/>
      <c r="Q77" s="34">
        <f>IF($A77="","",SUMPRODUCT(IFERROR(E77:P77*1,0),--(Assignments!$F$6:$F$17="Yes")))</f>
        <v/>
      </c>
      <c r="R77" s="34">
        <f>IF($A77="","",SUMPRODUCT(--(Assignments!$F$6:$F$17="Yes"),Assignments!$E$6:$E$17,--((ISNUMBER(E77:P77)+((Dashboard!$B$8="Yes")*(E77:P77="")*ISNUMBER(Assignments!$D$6:$D$17)*(Assignments!$D$6:$D$17&lt;=Dashboard!$B$7)))&gt;0)))</f>
        <v/>
      </c>
      <c r="S77" s="50">
        <f>IF($A77="","",IFERROR(IF(R77=0,"",Q77/R77),""))</f>
        <v/>
      </c>
      <c r="T77" s="36">
        <f>IF($A77="","",IF(S77="","",IF(S77&gt;=Dashboard!$B$9,"A",IF(S77&gt;=Dashboard!$B$10,"B",IF(S77&gt;=Dashboard!$B$11,"C",IF(S77&gt;=Dashboard!$B$12,"D","F"))))))</f>
        <v/>
      </c>
      <c r="U77" s="37">
        <f>IF($A77="","",IF($D77&lt;&gt;"Active",0,SUMPRODUCT(--(Assignments!$F$6:$F$17="Yes"),--ISNUMBER(Assignments!$D$6:$D$17),--(Assignments!$D$6:$D$17&lt;=Dashboard!$B$7),--(E77:P77=""))))</f>
        <v/>
      </c>
      <c r="V77" s="36">
        <f>IF($A77="","",IF($D77&lt;&gt;"Active","Inactive",IF(U77&gt;=Dashboard!$B$14,"Missing Work",IF(AND(ISNUMBER(S77),S77&lt;Dashboard!$B$13),"Below Passing","On Track"))))</f>
        <v/>
      </c>
    </row>
    <row r="78">
      <c r="A78" s="32" t="n"/>
      <c r="B78" s="32" t="n"/>
      <c r="C78" s="32" t="n"/>
      <c r="D78" s="32" t="n"/>
      <c r="E78" s="33" t="n"/>
      <c r="F78" s="33" t="n"/>
      <c r="G78" s="33" t="n"/>
      <c r="H78" s="33" t="n"/>
      <c r="I78" s="33" t="n"/>
      <c r="J78" s="33" t="n"/>
      <c r="K78" s="33" t="n"/>
      <c r="L78" s="33" t="n"/>
      <c r="M78" s="33" t="n"/>
      <c r="N78" s="33" t="n"/>
      <c r="O78" s="33" t="n"/>
      <c r="P78" s="33" t="n"/>
      <c r="Q78" s="34">
        <f>IF($A78="","",SUMPRODUCT(IFERROR(E78:P78*1,0),--(Assignments!$F$6:$F$17="Yes")))</f>
        <v/>
      </c>
      <c r="R78" s="34">
        <f>IF($A78="","",SUMPRODUCT(--(Assignments!$F$6:$F$17="Yes"),Assignments!$E$6:$E$17,--((ISNUMBER(E78:P78)+((Dashboard!$B$8="Yes")*(E78:P78="")*ISNUMBER(Assignments!$D$6:$D$17)*(Assignments!$D$6:$D$17&lt;=Dashboard!$B$7)))&gt;0)))</f>
        <v/>
      </c>
      <c r="S78" s="50">
        <f>IF($A78="","",IFERROR(IF(R78=0,"",Q78/R78),""))</f>
        <v/>
      </c>
      <c r="T78" s="36">
        <f>IF($A78="","",IF(S78="","",IF(S78&gt;=Dashboard!$B$9,"A",IF(S78&gt;=Dashboard!$B$10,"B",IF(S78&gt;=Dashboard!$B$11,"C",IF(S78&gt;=Dashboard!$B$12,"D","F"))))))</f>
        <v/>
      </c>
      <c r="U78" s="37">
        <f>IF($A78="","",IF($D78&lt;&gt;"Active",0,SUMPRODUCT(--(Assignments!$F$6:$F$17="Yes"),--ISNUMBER(Assignments!$D$6:$D$17),--(Assignments!$D$6:$D$17&lt;=Dashboard!$B$7),--(E78:P78=""))))</f>
        <v/>
      </c>
      <c r="V78" s="36">
        <f>IF($A78="","",IF($D78&lt;&gt;"Active","Inactive",IF(U78&gt;=Dashboard!$B$14,"Missing Work",IF(AND(ISNUMBER(S78),S78&lt;Dashboard!$B$13),"Below Passing","On Track"))))</f>
        <v/>
      </c>
    </row>
    <row r="79">
      <c r="A79" s="32" t="n"/>
      <c r="B79" s="32" t="n"/>
      <c r="C79" s="32" t="n"/>
      <c r="D79" s="32" t="n"/>
      <c r="E79" s="33" t="n"/>
      <c r="F79" s="33" t="n"/>
      <c r="G79" s="33" t="n"/>
      <c r="H79" s="33" t="n"/>
      <c r="I79" s="33" t="n"/>
      <c r="J79" s="33" t="n"/>
      <c r="K79" s="33" t="n"/>
      <c r="L79" s="33" t="n"/>
      <c r="M79" s="33" t="n"/>
      <c r="N79" s="33" t="n"/>
      <c r="O79" s="33" t="n"/>
      <c r="P79" s="33" t="n"/>
      <c r="Q79" s="34">
        <f>IF($A79="","",SUMPRODUCT(IFERROR(E79:P79*1,0),--(Assignments!$F$6:$F$17="Yes")))</f>
        <v/>
      </c>
      <c r="R79" s="34">
        <f>IF($A79="","",SUMPRODUCT(--(Assignments!$F$6:$F$17="Yes"),Assignments!$E$6:$E$17,--((ISNUMBER(E79:P79)+((Dashboard!$B$8="Yes")*(E79:P79="")*ISNUMBER(Assignments!$D$6:$D$17)*(Assignments!$D$6:$D$17&lt;=Dashboard!$B$7)))&gt;0)))</f>
        <v/>
      </c>
      <c r="S79" s="50">
        <f>IF($A79="","",IFERROR(IF(R79=0,"",Q79/R79),""))</f>
        <v/>
      </c>
      <c r="T79" s="36">
        <f>IF($A79="","",IF(S79="","",IF(S79&gt;=Dashboard!$B$9,"A",IF(S79&gt;=Dashboard!$B$10,"B",IF(S79&gt;=Dashboard!$B$11,"C",IF(S79&gt;=Dashboard!$B$12,"D","F"))))))</f>
        <v/>
      </c>
      <c r="U79" s="37">
        <f>IF($A79="","",IF($D79&lt;&gt;"Active",0,SUMPRODUCT(--(Assignments!$F$6:$F$17="Yes"),--ISNUMBER(Assignments!$D$6:$D$17),--(Assignments!$D$6:$D$17&lt;=Dashboard!$B$7),--(E79:P79=""))))</f>
        <v/>
      </c>
      <c r="V79" s="36">
        <f>IF($A79="","",IF($D79&lt;&gt;"Active","Inactive",IF(U79&gt;=Dashboard!$B$14,"Missing Work",IF(AND(ISNUMBER(S79),S79&lt;Dashboard!$B$13),"Below Passing","On Track"))))</f>
        <v/>
      </c>
    </row>
    <row r="80">
      <c r="A80" s="32" t="n"/>
      <c r="B80" s="32" t="n"/>
      <c r="C80" s="32" t="n"/>
      <c r="D80" s="32" t="n"/>
      <c r="E80" s="33" t="n"/>
      <c r="F80" s="33" t="n"/>
      <c r="G80" s="33" t="n"/>
      <c r="H80" s="33" t="n"/>
      <c r="I80" s="33" t="n"/>
      <c r="J80" s="33" t="n"/>
      <c r="K80" s="33" t="n"/>
      <c r="L80" s="33" t="n"/>
      <c r="M80" s="33" t="n"/>
      <c r="N80" s="33" t="n"/>
      <c r="O80" s="33" t="n"/>
      <c r="P80" s="33" t="n"/>
      <c r="Q80" s="34">
        <f>IF($A80="","",SUMPRODUCT(IFERROR(E80:P80*1,0),--(Assignments!$F$6:$F$17="Yes")))</f>
        <v/>
      </c>
      <c r="R80" s="34">
        <f>IF($A80="","",SUMPRODUCT(--(Assignments!$F$6:$F$17="Yes"),Assignments!$E$6:$E$17,--((ISNUMBER(E80:P80)+((Dashboard!$B$8="Yes")*(E80:P80="")*ISNUMBER(Assignments!$D$6:$D$17)*(Assignments!$D$6:$D$17&lt;=Dashboard!$B$7)))&gt;0)))</f>
        <v/>
      </c>
      <c r="S80" s="50">
        <f>IF($A80="","",IFERROR(IF(R80=0,"",Q80/R80),""))</f>
        <v/>
      </c>
      <c r="T80" s="36">
        <f>IF($A80="","",IF(S80="","",IF(S80&gt;=Dashboard!$B$9,"A",IF(S80&gt;=Dashboard!$B$10,"B",IF(S80&gt;=Dashboard!$B$11,"C",IF(S80&gt;=Dashboard!$B$12,"D","F"))))))</f>
        <v/>
      </c>
      <c r="U80" s="37">
        <f>IF($A80="","",IF($D80&lt;&gt;"Active",0,SUMPRODUCT(--(Assignments!$F$6:$F$17="Yes"),--ISNUMBER(Assignments!$D$6:$D$17),--(Assignments!$D$6:$D$17&lt;=Dashboard!$B$7),--(E80:P80=""))))</f>
        <v/>
      </c>
      <c r="V80" s="36">
        <f>IF($A80="","",IF($D80&lt;&gt;"Active","Inactive",IF(U80&gt;=Dashboard!$B$14,"Missing Work",IF(AND(ISNUMBER(S80),S80&lt;Dashboard!$B$13),"Below Passing","On Track"))))</f>
        <v/>
      </c>
    </row>
    <row r="81">
      <c r="A81" s="32" t="n"/>
      <c r="B81" s="32" t="n"/>
      <c r="C81" s="32" t="n"/>
      <c r="D81" s="32" t="n"/>
      <c r="E81" s="33" t="n"/>
      <c r="F81" s="33" t="n"/>
      <c r="G81" s="33" t="n"/>
      <c r="H81" s="33" t="n"/>
      <c r="I81" s="33" t="n"/>
      <c r="J81" s="33" t="n"/>
      <c r="K81" s="33" t="n"/>
      <c r="L81" s="33" t="n"/>
      <c r="M81" s="33" t="n"/>
      <c r="N81" s="33" t="n"/>
      <c r="O81" s="33" t="n"/>
      <c r="P81" s="33" t="n"/>
      <c r="Q81" s="34">
        <f>IF($A81="","",SUMPRODUCT(IFERROR(E81:P81*1,0),--(Assignments!$F$6:$F$17="Yes")))</f>
        <v/>
      </c>
      <c r="R81" s="34">
        <f>IF($A81="","",SUMPRODUCT(--(Assignments!$F$6:$F$17="Yes"),Assignments!$E$6:$E$17,--((ISNUMBER(E81:P81)+((Dashboard!$B$8="Yes")*(E81:P81="")*ISNUMBER(Assignments!$D$6:$D$17)*(Assignments!$D$6:$D$17&lt;=Dashboard!$B$7)))&gt;0)))</f>
        <v/>
      </c>
      <c r="S81" s="50">
        <f>IF($A81="","",IFERROR(IF(R81=0,"",Q81/R81),""))</f>
        <v/>
      </c>
      <c r="T81" s="36">
        <f>IF($A81="","",IF(S81="","",IF(S81&gt;=Dashboard!$B$9,"A",IF(S81&gt;=Dashboard!$B$10,"B",IF(S81&gt;=Dashboard!$B$11,"C",IF(S81&gt;=Dashboard!$B$12,"D","F"))))))</f>
        <v/>
      </c>
      <c r="U81" s="37">
        <f>IF($A81="","",IF($D81&lt;&gt;"Active",0,SUMPRODUCT(--(Assignments!$F$6:$F$17="Yes"),--ISNUMBER(Assignments!$D$6:$D$17),--(Assignments!$D$6:$D$17&lt;=Dashboard!$B$7),--(E81:P81=""))))</f>
        <v/>
      </c>
      <c r="V81" s="36">
        <f>IF($A81="","",IF($D81&lt;&gt;"Active","Inactive",IF(U81&gt;=Dashboard!$B$14,"Missing Work",IF(AND(ISNUMBER(S81),S81&lt;Dashboard!$B$13),"Below Passing","On Track"))))</f>
        <v/>
      </c>
    </row>
    <row r="82">
      <c r="A82" s="32" t="n"/>
      <c r="B82" s="32" t="n"/>
      <c r="C82" s="32" t="n"/>
      <c r="D82" s="32" t="n"/>
      <c r="E82" s="33" t="n"/>
      <c r="F82" s="33" t="n"/>
      <c r="G82" s="33" t="n"/>
      <c r="H82" s="33" t="n"/>
      <c r="I82" s="33" t="n"/>
      <c r="J82" s="33" t="n"/>
      <c r="K82" s="33" t="n"/>
      <c r="L82" s="33" t="n"/>
      <c r="M82" s="33" t="n"/>
      <c r="N82" s="33" t="n"/>
      <c r="O82" s="33" t="n"/>
      <c r="P82" s="33" t="n"/>
      <c r="Q82" s="34">
        <f>IF($A82="","",SUMPRODUCT(IFERROR(E82:P82*1,0),--(Assignments!$F$6:$F$17="Yes")))</f>
        <v/>
      </c>
      <c r="R82" s="34">
        <f>IF($A82="","",SUMPRODUCT(--(Assignments!$F$6:$F$17="Yes"),Assignments!$E$6:$E$17,--((ISNUMBER(E82:P82)+((Dashboard!$B$8="Yes")*(E82:P82="")*ISNUMBER(Assignments!$D$6:$D$17)*(Assignments!$D$6:$D$17&lt;=Dashboard!$B$7)))&gt;0)))</f>
        <v/>
      </c>
      <c r="S82" s="50">
        <f>IF($A82="","",IFERROR(IF(R82=0,"",Q82/R82),""))</f>
        <v/>
      </c>
      <c r="T82" s="36">
        <f>IF($A82="","",IF(S82="","",IF(S82&gt;=Dashboard!$B$9,"A",IF(S82&gt;=Dashboard!$B$10,"B",IF(S82&gt;=Dashboard!$B$11,"C",IF(S82&gt;=Dashboard!$B$12,"D","F"))))))</f>
        <v/>
      </c>
      <c r="U82" s="37">
        <f>IF($A82="","",IF($D82&lt;&gt;"Active",0,SUMPRODUCT(--(Assignments!$F$6:$F$17="Yes"),--ISNUMBER(Assignments!$D$6:$D$17),--(Assignments!$D$6:$D$17&lt;=Dashboard!$B$7),--(E82:P82=""))))</f>
        <v/>
      </c>
      <c r="V82" s="36">
        <f>IF($A82="","",IF($D82&lt;&gt;"Active","Inactive",IF(U82&gt;=Dashboard!$B$14,"Missing Work",IF(AND(ISNUMBER(S82),S82&lt;Dashboard!$B$13),"Below Passing","On Track"))))</f>
        <v/>
      </c>
    </row>
    <row r="83">
      <c r="A83" s="32" t="n"/>
      <c r="B83" s="32" t="n"/>
      <c r="C83" s="32" t="n"/>
      <c r="D83" s="32" t="n"/>
      <c r="E83" s="33" t="n"/>
      <c r="F83" s="33" t="n"/>
      <c r="G83" s="33" t="n"/>
      <c r="H83" s="33" t="n"/>
      <c r="I83" s="33" t="n"/>
      <c r="J83" s="33" t="n"/>
      <c r="K83" s="33" t="n"/>
      <c r="L83" s="33" t="n"/>
      <c r="M83" s="33" t="n"/>
      <c r="N83" s="33" t="n"/>
      <c r="O83" s="33" t="n"/>
      <c r="P83" s="33" t="n"/>
      <c r="Q83" s="34">
        <f>IF($A83="","",SUMPRODUCT(IFERROR(E83:P83*1,0),--(Assignments!$F$6:$F$17="Yes")))</f>
        <v/>
      </c>
      <c r="R83" s="34">
        <f>IF($A83="","",SUMPRODUCT(--(Assignments!$F$6:$F$17="Yes"),Assignments!$E$6:$E$17,--((ISNUMBER(E83:P83)+((Dashboard!$B$8="Yes")*(E83:P83="")*ISNUMBER(Assignments!$D$6:$D$17)*(Assignments!$D$6:$D$17&lt;=Dashboard!$B$7)))&gt;0)))</f>
        <v/>
      </c>
      <c r="S83" s="50">
        <f>IF($A83="","",IFERROR(IF(R83=0,"",Q83/R83),""))</f>
        <v/>
      </c>
      <c r="T83" s="36">
        <f>IF($A83="","",IF(S83="","",IF(S83&gt;=Dashboard!$B$9,"A",IF(S83&gt;=Dashboard!$B$10,"B",IF(S83&gt;=Dashboard!$B$11,"C",IF(S83&gt;=Dashboard!$B$12,"D","F"))))))</f>
        <v/>
      </c>
      <c r="U83" s="37">
        <f>IF($A83="","",IF($D83&lt;&gt;"Active",0,SUMPRODUCT(--(Assignments!$F$6:$F$17="Yes"),--ISNUMBER(Assignments!$D$6:$D$17),--(Assignments!$D$6:$D$17&lt;=Dashboard!$B$7),--(E83:P83=""))))</f>
        <v/>
      </c>
      <c r="V83" s="36">
        <f>IF($A83="","",IF($D83&lt;&gt;"Active","Inactive",IF(U83&gt;=Dashboard!$B$14,"Missing Work",IF(AND(ISNUMBER(S83),S83&lt;Dashboard!$B$13),"Below Passing","On Track"))))</f>
        <v/>
      </c>
    </row>
    <row r="84">
      <c r="A84" s="32" t="n"/>
      <c r="B84" s="32" t="n"/>
      <c r="C84" s="32" t="n"/>
      <c r="D84" s="32" t="n"/>
      <c r="E84" s="33" t="n"/>
      <c r="F84" s="33" t="n"/>
      <c r="G84" s="33" t="n"/>
      <c r="H84" s="33" t="n"/>
      <c r="I84" s="33" t="n"/>
      <c r="J84" s="33" t="n"/>
      <c r="K84" s="33" t="n"/>
      <c r="L84" s="33" t="n"/>
      <c r="M84" s="33" t="n"/>
      <c r="N84" s="33" t="n"/>
      <c r="O84" s="33" t="n"/>
      <c r="P84" s="33" t="n"/>
      <c r="Q84" s="34">
        <f>IF($A84="","",SUMPRODUCT(IFERROR(E84:P84*1,0),--(Assignments!$F$6:$F$17="Yes")))</f>
        <v/>
      </c>
      <c r="R84" s="34">
        <f>IF($A84="","",SUMPRODUCT(--(Assignments!$F$6:$F$17="Yes"),Assignments!$E$6:$E$17,--((ISNUMBER(E84:P84)+((Dashboard!$B$8="Yes")*(E84:P84="")*ISNUMBER(Assignments!$D$6:$D$17)*(Assignments!$D$6:$D$17&lt;=Dashboard!$B$7)))&gt;0)))</f>
        <v/>
      </c>
      <c r="S84" s="50">
        <f>IF($A84="","",IFERROR(IF(R84=0,"",Q84/R84),""))</f>
        <v/>
      </c>
      <c r="T84" s="36">
        <f>IF($A84="","",IF(S84="","",IF(S84&gt;=Dashboard!$B$9,"A",IF(S84&gt;=Dashboard!$B$10,"B",IF(S84&gt;=Dashboard!$B$11,"C",IF(S84&gt;=Dashboard!$B$12,"D","F"))))))</f>
        <v/>
      </c>
      <c r="U84" s="37">
        <f>IF($A84="","",IF($D84&lt;&gt;"Active",0,SUMPRODUCT(--(Assignments!$F$6:$F$17="Yes"),--ISNUMBER(Assignments!$D$6:$D$17),--(Assignments!$D$6:$D$17&lt;=Dashboard!$B$7),--(E84:P84=""))))</f>
        <v/>
      </c>
      <c r="V84" s="36">
        <f>IF($A84="","",IF($D84&lt;&gt;"Active","Inactive",IF(U84&gt;=Dashboard!$B$14,"Missing Work",IF(AND(ISNUMBER(S84),S84&lt;Dashboard!$B$13),"Below Passing","On Track"))))</f>
        <v/>
      </c>
    </row>
    <row r="85">
      <c r="A85" s="32" t="n"/>
      <c r="B85" s="32" t="n"/>
      <c r="C85" s="32" t="n"/>
      <c r="D85" s="32" t="n"/>
      <c r="E85" s="33" t="n"/>
      <c r="F85" s="33" t="n"/>
      <c r="G85" s="33" t="n"/>
      <c r="H85" s="33" t="n"/>
      <c r="I85" s="33" t="n"/>
      <c r="J85" s="33" t="n"/>
      <c r="K85" s="33" t="n"/>
      <c r="L85" s="33" t="n"/>
      <c r="M85" s="33" t="n"/>
      <c r="N85" s="33" t="n"/>
      <c r="O85" s="33" t="n"/>
      <c r="P85" s="33" t="n"/>
      <c r="Q85" s="34">
        <f>IF($A85="","",SUMPRODUCT(IFERROR(E85:P85*1,0),--(Assignments!$F$6:$F$17="Yes")))</f>
        <v/>
      </c>
      <c r="R85" s="34">
        <f>IF($A85="","",SUMPRODUCT(--(Assignments!$F$6:$F$17="Yes"),Assignments!$E$6:$E$17,--((ISNUMBER(E85:P85)+((Dashboard!$B$8="Yes")*(E85:P85="")*ISNUMBER(Assignments!$D$6:$D$17)*(Assignments!$D$6:$D$17&lt;=Dashboard!$B$7)))&gt;0)))</f>
        <v/>
      </c>
      <c r="S85" s="50">
        <f>IF($A85="","",IFERROR(IF(R85=0,"",Q85/R85),""))</f>
        <v/>
      </c>
      <c r="T85" s="36">
        <f>IF($A85="","",IF(S85="","",IF(S85&gt;=Dashboard!$B$9,"A",IF(S85&gt;=Dashboard!$B$10,"B",IF(S85&gt;=Dashboard!$B$11,"C",IF(S85&gt;=Dashboard!$B$12,"D","F"))))))</f>
        <v/>
      </c>
      <c r="U85" s="37">
        <f>IF($A85="","",IF($D85&lt;&gt;"Active",0,SUMPRODUCT(--(Assignments!$F$6:$F$17="Yes"),--ISNUMBER(Assignments!$D$6:$D$17),--(Assignments!$D$6:$D$17&lt;=Dashboard!$B$7),--(E85:P85=""))))</f>
        <v/>
      </c>
      <c r="V85" s="36">
        <f>IF($A85="","",IF($D85&lt;&gt;"Active","Inactive",IF(U85&gt;=Dashboard!$B$14,"Missing Work",IF(AND(ISNUMBER(S85),S85&lt;Dashboard!$B$13),"Below Passing","On Track"))))</f>
        <v/>
      </c>
    </row>
    <row r="86">
      <c r="A86" s="32" t="n"/>
      <c r="B86" s="32" t="n"/>
      <c r="C86" s="32" t="n"/>
      <c r="D86" s="32" t="n"/>
      <c r="E86" s="33" t="n"/>
      <c r="F86" s="33" t="n"/>
      <c r="G86" s="33" t="n"/>
      <c r="H86" s="33" t="n"/>
      <c r="I86" s="33" t="n"/>
      <c r="J86" s="33" t="n"/>
      <c r="K86" s="33" t="n"/>
      <c r="L86" s="33" t="n"/>
      <c r="M86" s="33" t="n"/>
      <c r="N86" s="33" t="n"/>
      <c r="O86" s="33" t="n"/>
      <c r="P86" s="33" t="n"/>
      <c r="Q86" s="34">
        <f>IF($A86="","",SUMPRODUCT(IFERROR(E86:P86*1,0),--(Assignments!$F$6:$F$17="Yes")))</f>
        <v/>
      </c>
      <c r="R86" s="34">
        <f>IF($A86="","",SUMPRODUCT(--(Assignments!$F$6:$F$17="Yes"),Assignments!$E$6:$E$17,--((ISNUMBER(E86:P86)+((Dashboard!$B$8="Yes")*(E86:P86="")*ISNUMBER(Assignments!$D$6:$D$17)*(Assignments!$D$6:$D$17&lt;=Dashboard!$B$7)))&gt;0)))</f>
        <v/>
      </c>
      <c r="S86" s="50">
        <f>IF($A86="","",IFERROR(IF(R86=0,"",Q86/R86),""))</f>
        <v/>
      </c>
      <c r="T86" s="36">
        <f>IF($A86="","",IF(S86="","",IF(S86&gt;=Dashboard!$B$9,"A",IF(S86&gt;=Dashboard!$B$10,"B",IF(S86&gt;=Dashboard!$B$11,"C",IF(S86&gt;=Dashboard!$B$12,"D","F"))))))</f>
        <v/>
      </c>
      <c r="U86" s="37">
        <f>IF($A86="","",IF($D86&lt;&gt;"Active",0,SUMPRODUCT(--(Assignments!$F$6:$F$17="Yes"),--ISNUMBER(Assignments!$D$6:$D$17),--(Assignments!$D$6:$D$17&lt;=Dashboard!$B$7),--(E86:P86=""))))</f>
        <v/>
      </c>
      <c r="V86" s="36">
        <f>IF($A86="","",IF($D86&lt;&gt;"Active","Inactive",IF(U86&gt;=Dashboard!$B$14,"Missing Work",IF(AND(ISNUMBER(S86),S86&lt;Dashboard!$B$13),"Below Passing","On Track"))))</f>
        <v/>
      </c>
    </row>
    <row r="87">
      <c r="A87" s="32" t="n"/>
      <c r="B87" s="32" t="n"/>
      <c r="C87" s="32" t="n"/>
      <c r="D87" s="32" t="n"/>
      <c r="E87" s="33" t="n"/>
      <c r="F87" s="33" t="n"/>
      <c r="G87" s="33" t="n"/>
      <c r="H87" s="33" t="n"/>
      <c r="I87" s="33" t="n"/>
      <c r="J87" s="33" t="n"/>
      <c r="K87" s="33" t="n"/>
      <c r="L87" s="33" t="n"/>
      <c r="M87" s="33" t="n"/>
      <c r="N87" s="33" t="n"/>
      <c r="O87" s="33" t="n"/>
      <c r="P87" s="33" t="n"/>
      <c r="Q87" s="34">
        <f>IF($A87="","",SUMPRODUCT(IFERROR(E87:P87*1,0),--(Assignments!$F$6:$F$17="Yes")))</f>
        <v/>
      </c>
      <c r="R87" s="34">
        <f>IF($A87="","",SUMPRODUCT(--(Assignments!$F$6:$F$17="Yes"),Assignments!$E$6:$E$17,--((ISNUMBER(E87:P87)+((Dashboard!$B$8="Yes")*(E87:P87="")*ISNUMBER(Assignments!$D$6:$D$17)*(Assignments!$D$6:$D$17&lt;=Dashboard!$B$7)))&gt;0)))</f>
        <v/>
      </c>
      <c r="S87" s="50">
        <f>IF($A87="","",IFERROR(IF(R87=0,"",Q87/R87),""))</f>
        <v/>
      </c>
      <c r="T87" s="36">
        <f>IF($A87="","",IF(S87="","",IF(S87&gt;=Dashboard!$B$9,"A",IF(S87&gt;=Dashboard!$B$10,"B",IF(S87&gt;=Dashboard!$B$11,"C",IF(S87&gt;=Dashboard!$B$12,"D","F"))))))</f>
        <v/>
      </c>
      <c r="U87" s="37">
        <f>IF($A87="","",IF($D87&lt;&gt;"Active",0,SUMPRODUCT(--(Assignments!$F$6:$F$17="Yes"),--ISNUMBER(Assignments!$D$6:$D$17),--(Assignments!$D$6:$D$17&lt;=Dashboard!$B$7),--(E87:P87=""))))</f>
        <v/>
      </c>
      <c r="V87" s="36">
        <f>IF($A87="","",IF($D87&lt;&gt;"Active","Inactive",IF(U87&gt;=Dashboard!$B$14,"Missing Work",IF(AND(ISNUMBER(S87),S87&lt;Dashboard!$B$13),"Below Passing","On Track"))))</f>
        <v/>
      </c>
    </row>
    <row r="88">
      <c r="A88" s="32" t="n"/>
      <c r="B88" s="32" t="n"/>
      <c r="C88" s="32" t="n"/>
      <c r="D88" s="32" t="n"/>
      <c r="E88" s="33" t="n"/>
      <c r="F88" s="33" t="n"/>
      <c r="G88" s="33" t="n"/>
      <c r="H88" s="33" t="n"/>
      <c r="I88" s="33" t="n"/>
      <c r="J88" s="33" t="n"/>
      <c r="K88" s="33" t="n"/>
      <c r="L88" s="33" t="n"/>
      <c r="M88" s="33" t="n"/>
      <c r="N88" s="33" t="n"/>
      <c r="O88" s="33" t="n"/>
      <c r="P88" s="33" t="n"/>
      <c r="Q88" s="34">
        <f>IF($A88="","",SUMPRODUCT(IFERROR(E88:P88*1,0),--(Assignments!$F$6:$F$17="Yes")))</f>
        <v/>
      </c>
      <c r="R88" s="34">
        <f>IF($A88="","",SUMPRODUCT(--(Assignments!$F$6:$F$17="Yes"),Assignments!$E$6:$E$17,--((ISNUMBER(E88:P88)+((Dashboard!$B$8="Yes")*(E88:P88="")*ISNUMBER(Assignments!$D$6:$D$17)*(Assignments!$D$6:$D$17&lt;=Dashboard!$B$7)))&gt;0)))</f>
        <v/>
      </c>
      <c r="S88" s="50">
        <f>IF($A88="","",IFERROR(IF(R88=0,"",Q88/R88),""))</f>
        <v/>
      </c>
      <c r="T88" s="36">
        <f>IF($A88="","",IF(S88="","",IF(S88&gt;=Dashboard!$B$9,"A",IF(S88&gt;=Dashboard!$B$10,"B",IF(S88&gt;=Dashboard!$B$11,"C",IF(S88&gt;=Dashboard!$B$12,"D","F"))))))</f>
        <v/>
      </c>
      <c r="U88" s="37">
        <f>IF($A88="","",IF($D88&lt;&gt;"Active",0,SUMPRODUCT(--(Assignments!$F$6:$F$17="Yes"),--ISNUMBER(Assignments!$D$6:$D$17),--(Assignments!$D$6:$D$17&lt;=Dashboard!$B$7),--(E88:P88=""))))</f>
        <v/>
      </c>
      <c r="V88" s="36">
        <f>IF($A88="","",IF($D88&lt;&gt;"Active","Inactive",IF(U88&gt;=Dashboard!$B$14,"Missing Work",IF(AND(ISNUMBER(S88),S88&lt;Dashboard!$B$13),"Below Passing","On Track"))))</f>
        <v/>
      </c>
    </row>
    <row r="89">
      <c r="A89" s="32" t="n"/>
      <c r="B89" s="32" t="n"/>
      <c r="C89" s="32" t="n"/>
      <c r="D89" s="32" t="n"/>
      <c r="E89" s="33" t="n"/>
      <c r="F89" s="33" t="n"/>
      <c r="G89" s="33" t="n"/>
      <c r="H89" s="33" t="n"/>
      <c r="I89" s="33" t="n"/>
      <c r="J89" s="33" t="n"/>
      <c r="K89" s="33" t="n"/>
      <c r="L89" s="33" t="n"/>
      <c r="M89" s="33" t="n"/>
      <c r="N89" s="33" t="n"/>
      <c r="O89" s="33" t="n"/>
      <c r="P89" s="33" t="n"/>
      <c r="Q89" s="34">
        <f>IF($A89="","",SUMPRODUCT(IFERROR(E89:P89*1,0),--(Assignments!$F$6:$F$17="Yes")))</f>
        <v/>
      </c>
      <c r="R89" s="34">
        <f>IF($A89="","",SUMPRODUCT(--(Assignments!$F$6:$F$17="Yes"),Assignments!$E$6:$E$17,--((ISNUMBER(E89:P89)+((Dashboard!$B$8="Yes")*(E89:P89="")*ISNUMBER(Assignments!$D$6:$D$17)*(Assignments!$D$6:$D$17&lt;=Dashboard!$B$7)))&gt;0)))</f>
        <v/>
      </c>
      <c r="S89" s="50">
        <f>IF($A89="","",IFERROR(IF(R89=0,"",Q89/R89),""))</f>
        <v/>
      </c>
      <c r="T89" s="36">
        <f>IF($A89="","",IF(S89="","",IF(S89&gt;=Dashboard!$B$9,"A",IF(S89&gt;=Dashboard!$B$10,"B",IF(S89&gt;=Dashboard!$B$11,"C",IF(S89&gt;=Dashboard!$B$12,"D","F"))))))</f>
        <v/>
      </c>
      <c r="U89" s="37">
        <f>IF($A89="","",IF($D89&lt;&gt;"Active",0,SUMPRODUCT(--(Assignments!$F$6:$F$17="Yes"),--ISNUMBER(Assignments!$D$6:$D$17),--(Assignments!$D$6:$D$17&lt;=Dashboard!$B$7),--(E89:P89=""))))</f>
        <v/>
      </c>
      <c r="V89" s="36">
        <f>IF($A89="","",IF($D89&lt;&gt;"Active","Inactive",IF(U89&gt;=Dashboard!$B$14,"Missing Work",IF(AND(ISNUMBER(S89),S89&lt;Dashboard!$B$13),"Below Passing","On Track"))))</f>
        <v/>
      </c>
    </row>
    <row r="90">
      <c r="A90" s="32" t="n"/>
      <c r="B90" s="32" t="n"/>
      <c r="C90" s="32" t="n"/>
      <c r="D90" s="32" t="n"/>
      <c r="E90" s="33" t="n"/>
      <c r="F90" s="33" t="n"/>
      <c r="G90" s="33" t="n"/>
      <c r="H90" s="33" t="n"/>
      <c r="I90" s="33" t="n"/>
      <c r="J90" s="33" t="n"/>
      <c r="K90" s="33" t="n"/>
      <c r="L90" s="33" t="n"/>
      <c r="M90" s="33" t="n"/>
      <c r="N90" s="33" t="n"/>
      <c r="O90" s="33" t="n"/>
      <c r="P90" s="33" t="n"/>
      <c r="Q90" s="34">
        <f>IF($A90="","",SUMPRODUCT(IFERROR(E90:P90*1,0),--(Assignments!$F$6:$F$17="Yes")))</f>
        <v/>
      </c>
      <c r="R90" s="34">
        <f>IF($A90="","",SUMPRODUCT(--(Assignments!$F$6:$F$17="Yes"),Assignments!$E$6:$E$17,--((ISNUMBER(E90:P90)+((Dashboard!$B$8="Yes")*(E90:P90="")*ISNUMBER(Assignments!$D$6:$D$17)*(Assignments!$D$6:$D$17&lt;=Dashboard!$B$7)))&gt;0)))</f>
        <v/>
      </c>
      <c r="S90" s="50">
        <f>IF($A90="","",IFERROR(IF(R90=0,"",Q90/R90),""))</f>
        <v/>
      </c>
      <c r="T90" s="36">
        <f>IF($A90="","",IF(S90="","",IF(S90&gt;=Dashboard!$B$9,"A",IF(S90&gt;=Dashboard!$B$10,"B",IF(S90&gt;=Dashboard!$B$11,"C",IF(S90&gt;=Dashboard!$B$12,"D","F"))))))</f>
        <v/>
      </c>
      <c r="U90" s="37">
        <f>IF($A90="","",IF($D90&lt;&gt;"Active",0,SUMPRODUCT(--(Assignments!$F$6:$F$17="Yes"),--ISNUMBER(Assignments!$D$6:$D$17),--(Assignments!$D$6:$D$17&lt;=Dashboard!$B$7),--(E90:P90=""))))</f>
        <v/>
      </c>
      <c r="V90" s="36">
        <f>IF($A90="","",IF($D90&lt;&gt;"Active","Inactive",IF(U90&gt;=Dashboard!$B$14,"Missing Work",IF(AND(ISNUMBER(S90),S90&lt;Dashboard!$B$13),"Below Passing","On Track"))))</f>
        <v/>
      </c>
    </row>
    <row r="91">
      <c r="A91" s="32" t="n"/>
      <c r="B91" s="32" t="n"/>
      <c r="C91" s="32" t="n"/>
      <c r="D91" s="32" t="n"/>
      <c r="E91" s="33" t="n"/>
      <c r="F91" s="33" t="n"/>
      <c r="G91" s="33" t="n"/>
      <c r="H91" s="33" t="n"/>
      <c r="I91" s="33" t="n"/>
      <c r="J91" s="33" t="n"/>
      <c r="K91" s="33" t="n"/>
      <c r="L91" s="33" t="n"/>
      <c r="M91" s="33" t="n"/>
      <c r="N91" s="33" t="n"/>
      <c r="O91" s="33" t="n"/>
      <c r="P91" s="33" t="n"/>
      <c r="Q91" s="34">
        <f>IF($A91="","",SUMPRODUCT(IFERROR(E91:P91*1,0),--(Assignments!$F$6:$F$17="Yes")))</f>
        <v/>
      </c>
      <c r="R91" s="34">
        <f>IF($A91="","",SUMPRODUCT(--(Assignments!$F$6:$F$17="Yes"),Assignments!$E$6:$E$17,--((ISNUMBER(E91:P91)+((Dashboard!$B$8="Yes")*(E91:P91="")*ISNUMBER(Assignments!$D$6:$D$17)*(Assignments!$D$6:$D$17&lt;=Dashboard!$B$7)))&gt;0)))</f>
        <v/>
      </c>
      <c r="S91" s="50">
        <f>IF($A91="","",IFERROR(IF(R91=0,"",Q91/R91),""))</f>
        <v/>
      </c>
      <c r="T91" s="36">
        <f>IF($A91="","",IF(S91="","",IF(S91&gt;=Dashboard!$B$9,"A",IF(S91&gt;=Dashboard!$B$10,"B",IF(S91&gt;=Dashboard!$B$11,"C",IF(S91&gt;=Dashboard!$B$12,"D","F"))))))</f>
        <v/>
      </c>
      <c r="U91" s="37">
        <f>IF($A91="","",IF($D91&lt;&gt;"Active",0,SUMPRODUCT(--(Assignments!$F$6:$F$17="Yes"),--ISNUMBER(Assignments!$D$6:$D$17),--(Assignments!$D$6:$D$17&lt;=Dashboard!$B$7),--(E91:P91=""))))</f>
        <v/>
      </c>
      <c r="V91" s="36">
        <f>IF($A91="","",IF($D91&lt;&gt;"Active","Inactive",IF(U91&gt;=Dashboard!$B$14,"Missing Work",IF(AND(ISNUMBER(S91),S91&lt;Dashboard!$B$13),"Below Passing","On Track"))))</f>
        <v/>
      </c>
    </row>
    <row r="92">
      <c r="A92" s="32" t="n"/>
      <c r="B92" s="32" t="n"/>
      <c r="C92" s="32" t="n"/>
      <c r="D92" s="32" t="n"/>
      <c r="E92" s="33" t="n"/>
      <c r="F92" s="33" t="n"/>
      <c r="G92" s="33" t="n"/>
      <c r="H92" s="33" t="n"/>
      <c r="I92" s="33" t="n"/>
      <c r="J92" s="33" t="n"/>
      <c r="K92" s="33" t="n"/>
      <c r="L92" s="33" t="n"/>
      <c r="M92" s="33" t="n"/>
      <c r="N92" s="33" t="n"/>
      <c r="O92" s="33" t="n"/>
      <c r="P92" s="33" t="n"/>
      <c r="Q92" s="34">
        <f>IF($A92="","",SUMPRODUCT(IFERROR(E92:P92*1,0),--(Assignments!$F$6:$F$17="Yes")))</f>
        <v/>
      </c>
      <c r="R92" s="34">
        <f>IF($A92="","",SUMPRODUCT(--(Assignments!$F$6:$F$17="Yes"),Assignments!$E$6:$E$17,--((ISNUMBER(E92:P92)+((Dashboard!$B$8="Yes")*(E92:P92="")*ISNUMBER(Assignments!$D$6:$D$17)*(Assignments!$D$6:$D$17&lt;=Dashboard!$B$7)))&gt;0)))</f>
        <v/>
      </c>
      <c r="S92" s="50">
        <f>IF($A92="","",IFERROR(IF(R92=0,"",Q92/R92),""))</f>
        <v/>
      </c>
      <c r="T92" s="36">
        <f>IF($A92="","",IF(S92="","",IF(S92&gt;=Dashboard!$B$9,"A",IF(S92&gt;=Dashboard!$B$10,"B",IF(S92&gt;=Dashboard!$B$11,"C",IF(S92&gt;=Dashboard!$B$12,"D","F"))))))</f>
        <v/>
      </c>
      <c r="U92" s="37">
        <f>IF($A92="","",IF($D92&lt;&gt;"Active",0,SUMPRODUCT(--(Assignments!$F$6:$F$17="Yes"),--ISNUMBER(Assignments!$D$6:$D$17),--(Assignments!$D$6:$D$17&lt;=Dashboard!$B$7),--(E92:P92=""))))</f>
        <v/>
      </c>
      <c r="V92" s="36">
        <f>IF($A92="","",IF($D92&lt;&gt;"Active","Inactive",IF(U92&gt;=Dashboard!$B$14,"Missing Work",IF(AND(ISNUMBER(S92),S92&lt;Dashboard!$B$13),"Below Passing","On Track"))))</f>
        <v/>
      </c>
    </row>
    <row r="93">
      <c r="A93" s="32" t="n"/>
      <c r="B93" s="32" t="n"/>
      <c r="C93" s="32" t="n"/>
      <c r="D93" s="32" t="n"/>
      <c r="E93" s="33" t="n"/>
      <c r="F93" s="33" t="n"/>
      <c r="G93" s="33" t="n"/>
      <c r="H93" s="33" t="n"/>
      <c r="I93" s="33" t="n"/>
      <c r="J93" s="33" t="n"/>
      <c r="K93" s="33" t="n"/>
      <c r="L93" s="33" t="n"/>
      <c r="M93" s="33" t="n"/>
      <c r="N93" s="33" t="n"/>
      <c r="O93" s="33" t="n"/>
      <c r="P93" s="33" t="n"/>
      <c r="Q93" s="34">
        <f>IF($A93="","",SUMPRODUCT(IFERROR(E93:P93*1,0),--(Assignments!$F$6:$F$17="Yes")))</f>
        <v/>
      </c>
      <c r="R93" s="34">
        <f>IF($A93="","",SUMPRODUCT(--(Assignments!$F$6:$F$17="Yes"),Assignments!$E$6:$E$17,--((ISNUMBER(E93:P93)+((Dashboard!$B$8="Yes")*(E93:P93="")*ISNUMBER(Assignments!$D$6:$D$17)*(Assignments!$D$6:$D$17&lt;=Dashboard!$B$7)))&gt;0)))</f>
        <v/>
      </c>
      <c r="S93" s="50">
        <f>IF($A93="","",IFERROR(IF(R93=0,"",Q93/R93),""))</f>
        <v/>
      </c>
      <c r="T93" s="36">
        <f>IF($A93="","",IF(S93="","",IF(S93&gt;=Dashboard!$B$9,"A",IF(S93&gt;=Dashboard!$B$10,"B",IF(S93&gt;=Dashboard!$B$11,"C",IF(S93&gt;=Dashboard!$B$12,"D","F"))))))</f>
        <v/>
      </c>
      <c r="U93" s="37">
        <f>IF($A93="","",IF($D93&lt;&gt;"Active",0,SUMPRODUCT(--(Assignments!$F$6:$F$17="Yes"),--ISNUMBER(Assignments!$D$6:$D$17),--(Assignments!$D$6:$D$17&lt;=Dashboard!$B$7),--(E93:P93=""))))</f>
        <v/>
      </c>
      <c r="V93" s="36">
        <f>IF($A93="","",IF($D93&lt;&gt;"Active","Inactive",IF(U93&gt;=Dashboard!$B$14,"Missing Work",IF(AND(ISNUMBER(S93),S93&lt;Dashboard!$B$13),"Below Passing","On Track"))))</f>
        <v/>
      </c>
    </row>
    <row r="94">
      <c r="A94" s="32" t="n"/>
      <c r="B94" s="32" t="n"/>
      <c r="C94" s="32" t="n"/>
      <c r="D94" s="32" t="n"/>
      <c r="E94" s="33" t="n"/>
      <c r="F94" s="33" t="n"/>
      <c r="G94" s="33" t="n"/>
      <c r="H94" s="33" t="n"/>
      <c r="I94" s="33" t="n"/>
      <c r="J94" s="33" t="n"/>
      <c r="K94" s="33" t="n"/>
      <c r="L94" s="33" t="n"/>
      <c r="M94" s="33" t="n"/>
      <c r="N94" s="33" t="n"/>
      <c r="O94" s="33" t="n"/>
      <c r="P94" s="33" t="n"/>
      <c r="Q94" s="34">
        <f>IF($A94="","",SUMPRODUCT(IFERROR(E94:P94*1,0),--(Assignments!$F$6:$F$17="Yes")))</f>
        <v/>
      </c>
      <c r="R94" s="34">
        <f>IF($A94="","",SUMPRODUCT(--(Assignments!$F$6:$F$17="Yes"),Assignments!$E$6:$E$17,--((ISNUMBER(E94:P94)+((Dashboard!$B$8="Yes")*(E94:P94="")*ISNUMBER(Assignments!$D$6:$D$17)*(Assignments!$D$6:$D$17&lt;=Dashboard!$B$7)))&gt;0)))</f>
        <v/>
      </c>
      <c r="S94" s="50">
        <f>IF($A94="","",IFERROR(IF(R94=0,"",Q94/R94),""))</f>
        <v/>
      </c>
      <c r="T94" s="36">
        <f>IF($A94="","",IF(S94="","",IF(S94&gt;=Dashboard!$B$9,"A",IF(S94&gt;=Dashboard!$B$10,"B",IF(S94&gt;=Dashboard!$B$11,"C",IF(S94&gt;=Dashboard!$B$12,"D","F"))))))</f>
        <v/>
      </c>
      <c r="U94" s="37">
        <f>IF($A94="","",IF($D94&lt;&gt;"Active",0,SUMPRODUCT(--(Assignments!$F$6:$F$17="Yes"),--ISNUMBER(Assignments!$D$6:$D$17),--(Assignments!$D$6:$D$17&lt;=Dashboard!$B$7),--(E94:P94=""))))</f>
        <v/>
      </c>
      <c r="V94" s="36">
        <f>IF($A94="","",IF($D94&lt;&gt;"Active","Inactive",IF(U94&gt;=Dashboard!$B$14,"Missing Work",IF(AND(ISNUMBER(S94),S94&lt;Dashboard!$B$13),"Below Passing","On Track"))))</f>
        <v/>
      </c>
    </row>
    <row r="95">
      <c r="A95" s="32" t="n"/>
      <c r="B95" s="32" t="n"/>
      <c r="C95" s="32" t="n"/>
      <c r="D95" s="32" t="n"/>
      <c r="E95" s="33" t="n"/>
      <c r="F95" s="33" t="n"/>
      <c r="G95" s="33" t="n"/>
      <c r="H95" s="33" t="n"/>
      <c r="I95" s="33" t="n"/>
      <c r="J95" s="33" t="n"/>
      <c r="K95" s="33" t="n"/>
      <c r="L95" s="33" t="n"/>
      <c r="M95" s="33" t="n"/>
      <c r="N95" s="33" t="n"/>
      <c r="O95" s="33" t="n"/>
      <c r="P95" s="33" t="n"/>
      <c r="Q95" s="34">
        <f>IF($A95="","",SUMPRODUCT(IFERROR(E95:P95*1,0),--(Assignments!$F$6:$F$17="Yes")))</f>
        <v/>
      </c>
      <c r="R95" s="34">
        <f>IF($A95="","",SUMPRODUCT(--(Assignments!$F$6:$F$17="Yes"),Assignments!$E$6:$E$17,--((ISNUMBER(E95:P95)+((Dashboard!$B$8="Yes")*(E95:P95="")*ISNUMBER(Assignments!$D$6:$D$17)*(Assignments!$D$6:$D$17&lt;=Dashboard!$B$7)))&gt;0)))</f>
        <v/>
      </c>
      <c r="S95" s="50">
        <f>IF($A95="","",IFERROR(IF(R95=0,"",Q95/R95),""))</f>
        <v/>
      </c>
      <c r="T95" s="36">
        <f>IF($A95="","",IF(S95="","",IF(S95&gt;=Dashboard!$B$9,"A",IF(S95&gt;=Dashboard!$B$10,"B",IF(S95&gt;=Dashboard!$B$11,"C",IF(S95&gt;=Dashboard!$B$12,"D","F"))))))</f>
        <v/>
      </c>
      <c r="U95" s="37">
        <f>IF($A95="","",IF($D95&lt;&gt;"Active",0,SUMPRODUCT(--(Assignments!$F$6:$F$17="Yes"),--ISNUMBER(Assignments!$D$6:$D$17),--(Assignments!$D$6:$D$17&lt;=Dashboard!$B$7),--(E95:P95=""))))</f>
        <v/>
      </c>
      <c r="V95" s="36">
        <f>IF($A95="","",IF($D95&lt;&gt;"Active","Inactive",IF(U95&gt;=Dashboard!$B$14,"Missing Work",IF(AND(ISNUMBER(S95),S95&lt;Dashboard!$B$13),"Below Passing","On Track"))))</f>
        <v/>
      </c>
    </row>
    <row r="96">
      <c r="A96" s="32" t="n"/>
      <c r="B96" s="32" t="n"/>
      <c r="C96" s="32" t="n"/>
      <c r="D96" s="32" t="n"/>
      <c r="E96" s="33" t="n"/>
      <c r="F96" s="33" t="n"/>
      <c r="G96" s="33" t="n"/>
      <c r="H96" s="33" t="n"/>
      <c r="I96" s="33" t="n"/>
      <c r="J96" s="33" t="n"/>
      <c r="K96" s="33" t="n"/>
      <c r="L96" s="33" t="n"/>
      <c r="M96" s="33" t="n"/>
      <c r="N96" s="33" t="n"/>
      <c r="O96" s="33" t="n"/>
      <c r="P96" s="33" t="n"/>
      <c r="Q96" s="34">
        <f>IF($A96="","",SUMPRODUCT(IFERROR(E96:P96*1,0),--(Assignments!$F$6:$F$17="Yes")))</f>
        <v/>
      </c>
      <c r="R96" s="34">
        <f>IF($A96="","",SUMPRODUCT(--(Assignments!$F$6:$F$17="Yes"),Assignments!$E$6:$E$17,--((ISNUMBER(E96:P96)+((Dashboard!$B$8="Yes")*(E96:P96="")*ISNUMBER(Assignments!$D$6:$D$17)*(Assignments!$D$6:$D$17&lt;=Dashboard!$B$7)))&gt;0)))</f>
        <v/>
      </c>
      <c r="S96" s="50">
        <f>IF($A96="","",IFERROR(IF(R96=0,"",Q96/R96),""))</f>
        <v/>
      </c>
      <c r="T96" s="36">
        <f>IF($A96="","",IF(S96="","",IF(S96&gt;=Dashboard!$B$9,"A",IF(S96&gt;=Dashboard!$B$10,"B",IF(S96&gt;=Dashboard!$B$11,"C",IF(S96&gt;=Dashboard!$B$12,"D","F"))))))</f>
        <v/>
      </c>
      <c r="U96" s="37">
        <f>IF($A96="","",IF($D96&lt;&gt;"Active",0,SUMPRODUCT(--(Assignments!$F$6:$F$17="Yes"),--ISNUMBER(Assignments!$D$6:$D$17),--(Assignments!$D$6:$D$17&lt;=Dashboard!$B$7),--(E96:P96=""))))</f>
        <v/>
      </c>
      <c r="V96" s="36">
        <f>IF($A96="","",IF($D96&lt;&gt;"Active","Inactive",IF(U96&gt;=Dashboard!$B$14,"Missing Work",IF(AND(ISNUMBER(S96),S96&lt;Dashboard!$B$13),"Below Passing","On Track"))))</f>
        <v/>
      </c>
    </row>
    <row r="97">
      <c r="A97" s="32" t="n"/>
      <c r="B97" s="32" t="n"/>
      <c r="C97" s="32" t="n"/>
      <c r="D97" s="32" t="n"/>
      <c r="E97" s="33" t="n"/>
      <c r="F97" s="33" t="n"/>
      <c r="G97" s="33" t="n"/>
      <c r="H97" s="33" t="n"/>
      <c r="I97" s="33" t="n"/>
      <c r="J97" s="33" t="n"/>
      <c r="K97" s="33" t="n"/>
      <c r="L97" s="33" t="n"/>
      <c r="M97" s="33" t="n"/>
      <c r="N97" s="33" t="n"/>
      <c r="O97" s="33" t="n"/>
      <c r="P97" s="33" t="n"/>
      <c r="Q97" s="34">
        <f>IF($A97="","",SUMPRODUCT(IFERROR(E97:P97*1,0),--(Assignments!$F$6:$F$17="Yes")))</f>
        <v/>
      </c>
      <c r="R97" s="34">
        <f>IF($A97="","",SUMPRODUCT(--(Assignments!$F$6:$F$17="Yes"),Assignments!$E$6:$E$17,--((ISNUMBER(E97:P97)+((Dashboard!$B$8="Yes")*(E97:P97="")*ISNUMBER(Assignments!$D$6:$D$17)*(Assignments!$D$6:$D$17&lt;=Dashboard!$B$7)))&gt;0)))</f>
        <v/>
      </c>
      <c r="S97" s="50">
        <f>IF($A97="","",IFERROR(IF(R97=0,"",Q97/R97),""))</f>
        <v/>
      </c>
      <c r="T97" s="36">
        <f>IF($A97="","",IF(S97="","",IF(S97&gt;=Dashboard!$B$9,"A",IF(S97&gt;=Dashboard!$B$10,"B",IF(S97&gt;=Dashboard!$B$11,"C",IF(S97&gt;=Dashboard!$B$12,"D","F"))))))</f>
        <v/>
      </c>
      <c r="U97" s="37">
        <f>IF($A97="","",IF($D97&lt;&gt;"Active",0,SUMPRODUCT(--(Assignments!$F$6:$F$17="Yes"),--ISNUMBER(Assignments!$D$6:$D$17),--(Assignments!$D$6:$D$17&lt;=Dashboard!$B$7),--(E97:P97=""))))</f>
        <v/>
      </c>
      <c r="V97" s="36">
        <f>IF($A97="","",IF($D97&lt;&gt;"Active","Inactive",IF(U97&gt;=Dashboard!$B$14,"Missing Work",IF(AND(ISNUMBER(S97),S97&lt;Dashboard!$B$13),"Below Passing","On Track"))))</f>
        <v/>
      </c>
    </row>
    <row r="98">
      <c r="A98" s="32" t="n"/>
      <c r="B98" s="32" t="n"/>
      <c r="C98" s="32" t="n"/>
      <c r="D98" s="32" t="n"/>
      <c r="E98" s="33" t="n"/>
      <c r="F98" s="33" t="n"/>
      <c r="G98" s="33" t="n"/>
      <c r="H98" s="33" t="n"/>
      <c r="I98" s="33" t="n"/>
      <c r="J98" s="33" t="n"/>
      <c r="K98" s="33" t="n"/>
      <c r="L98" s="33" t="n"/>
      <c r="M98" s="33" t="n"/>
      <c r="N98" s="33" t="n"/>
      <c r="O98" s="33" t="n"/>
      <c r="P98" s="33" t="n"/>
      <c r="Q98" s="34">
        <f>IF($A98="","",SUMPRODUCT(IFERROR(E98:P98*1,0),--(Assignments!$F$6:$F$17="Yes")))</f>
        <v/>
      </c>
      <c r="R98" s="34">
        <f>IF($A98="","",SUMPRODUCT(--(Assignments!$F$6:$F$17="Yes"),Assignments!$E$6:$E$17,--((ISNUMBER(E98:P98)+((Dashboard!$B$8="Yes")*(E98:P98="")*ISNUMBER(Assignments!$D$6:$D$17)*(Assignments!$D$6:$D$17&lt;=Dashboard!$B$7)))&gt;0)))</f>
        <v/>
      </c>
      <c r="S98" s="50">
        <f>IF($A98="","",IFERROR(IF(R98=0,"",Q98/R98),""))</f>
        <v/>
      </c>
      <c r="T98" s="36">
        <f>IF($A98="","",IF(S98="","",IF(S98&gt;=Dashboard!$B$9,"A",IF(S98&gt;=Dashboard!$B$10,"B",IF(S98&gt;=Dashboard!$B$11,"C",IF(S98&gt;=Dashboard!$B$12,"D","F"))))))</f>
        <v/>
      </c>
      <c r="U98" s="37">
        <f>IF($A98="","",IF($D98&lt;&gt;"Active",0,SUMPRODUCT(--(Assignments!$F$6:$F$17="Yes"),--ISNUMBER(Assignments!$D$6:$D$17),--(Assignments!$D$6:$D$17&lt;=Dashboard!$B$7),--(E98:P98=""))))</f>
        <v/>
      </c>
      <c r="V98" s="36">
        <f>IF($A98="","",IF($D98&lt;&gt;"Active","Inactive",IF(U98&gt;=Dashboard!$B$14,"Missing Work",IF(AND(ISNUMBER(S98),S98&lt;Dashboard!$B$13),"Below Passing","On Track"))))</f>
        <v/>
      </c>
    </row>
    <row r="99">
      <c r="A99" s="32" t="n"/>
      <c r="B99" s="32" t="n"/>
      <c r="C99" s="32" t="n"/>
      <c r="D99" s="32" t="n"/>
      <c r="E99" s="33" t="n"/>
      <c r="F99" s="33" t="n"/>
      <c r="G99" s="33" t="n"/>
      <c r="H99" s="33" t="n"/>
      <c r="I99" s="33" t="n"/>
      <c r="J99" s="33" t="n"/>
      <c r="K99" s="33" t="n"/>
      <c r="L99" s="33" t="n"/>
      <c r="M99" s="33" t="n"/>
      <c r="N99" s="33" t="n"/>
      <c r="O99" s="33" t="n"/>
      <c r="P99" s="33" t="n"/>
      <c r="Q99" s="34">
        <f>IF($A99="","",SUMPRODUCT(IFERROR(E99:P99*1,0),--(Assignments!$F$6:$F$17="Yes")))</f>
        <v/>
      </c>
      <c r="R99" s="34">
        <f>IF($A99="","",SUMPRODUCT(--(Assignments!$F$6:$F$17="Yes"),Assignments!$E$6:$E$17,--((ISNUMBER(E99:P99)+((Dashboard!$B$8="Yes")*(E99:P99="")*ISNUMBER(Assignments!$D$6:$D$17)*(Assignments!$D$6:$D$17&lt;=Dashboard!$B$7)))&gt;0)))</f>
        <v/>
      </c>
      <c r="S99" s="50">
        <f>IF($A99="","",IFERROR(IF(R99=0,"",Q99/R99),""))</f>
        <v/>
      </c>
      <c r="T99" s="36">
        <f>IF($A99="","",IF(S99="","",IF(S99&gt;=Dashboard!$B$9,"A",IF(S99&gt;=Dashboard!$B$10,"B",IF(S99&gt;=Dashboard!$B$11,"C",IF(S99&gt;=Dashboard!$B$12,"D","F"))))))</f>
        <v/>
      </c>
      <c r="U99" s="37">
        <f>IF($A99="","",IF($D99&lt;&gt;"Active",0,SUMPRODUCT(--(Assignments!$F$6:$F$17="Yes"),--ISNUMBER(Assignments!$D$6:$D$17),--(Assignments!$D$6:$D$17&lt;=Dashboard!$B$7),--(E99:P99=""))))</f>
        <v/>
      </c>
      <c r="V99" s="36">
        <f>IF($A99="","",IF($D99&lt;&gt;"Active","Inactive",IF(U99&gt;=Dashboard!$B$14,"Missing Work",IF(AND(ISNUMBER(S99),S99&lt;Dashboard!$B$13),"Below Passing","On Track"))))</f>
        <v/>
      </c>
    </row>
    <row r="100">
      <c r="A100" s="32" t="n"/>
      <c r="B100" s="32" t="n"/>
      <c r="C100" s="32" t="n"/>
      <c r="D100" s="32" t="n"/>
      <c r="E100" s="33" t="n"/>
      <c r="F100" s="33" t="n"/>
      <c r="G100" s="33" t="n"/>
      <c r="H100" s="33" t="n"/>
      <c r="I100" s="33" t="n"/>
      <c r="J100" s="33" t="n"/>
      <c r="K100" s="33" t="n"/>
      <c r="L100" s="33" t="n"/>
      <c r="M100" s="33" t="n"/>
      <c r="N100" s="33" t="n"/>
      <c r="O100" s="33" t="n"/>
      <c r="P100" s="33" t="n"/>
      <c r="Q100" s="34">
        <f>IF($A100="","",SUMPRODUCT(IFERROR(E100:P100*1,0),--(Assignments!$F$6:$F$17="Yes")))</f>
        <v/>
      </c>
      <c r="R100" s="34">
        <f>IF($A100="","",SUMPRODUCT(--(Assignments!$F$6:$F$17="Yes"),Assignments!$E$6:$E$17,--((ISNUMBER(E100:P100)+((Dashboard!$B$8="Yes")*(E100:P100="")*ISNUMBER(Assignments!$D$6:$D$17)*(Assignments!$D$6:$D$17&lt;=Dashboard!$B$7)))&gt;0)))</f>
        <v/>
      </c>
      <c r="S100" s="50">
        <f>IF($A100="","",IFERROR(IF(R100=0,"",Q100/R100),""))</f>
        <v/>
      </c>
      <c r="T100" s="36">
        <f>IF($A100="","",IF(S100="","",IF(S100&gt;=Dashboard!$B$9,"A",IF(S100&gt;=Dashboard!$B$10,"B",IF(S100&gt;=Dashboard!$B$11,"C",IF(S100&gt;=Dashboard!$B$12,"D","F"))))))</f>
        <v/>
      </c>
      <c r="U100" s="37">
        <f>IF($A100="","",IF($D100&lt;&gt;"Active",0,SUMPRODUCT(--(Assignments!$F$6:$F$17="Yes"),--ISNUMBER(Assignments!$D$6:$D$17),--(Assignments!$D$6:$D$17&lt;=Dashboard!$B$7),--(E100:P100=""))))</f>
        <v/>
      </c>
      <c r="V100" s="36">
        <f>IF($A100="","",IF($D100&lt;&gt;"Active","Inactive",IF(U100&gt;=Dashboard!$B$14,"Missing Work",IF(AND(ISNUMBER(S100),S100&lt;Dashboard!$B$13),"Below Passing","On Track"))))</f>
        <v/>
      </c>
    </row>
    <row r="101">
      <c r="A101" s="32" t="n"/>
      <c r="B101" s="32" t="n"/>
      <c r="C101" s="32" t="n"/>
      <c r="D101" s="32" t="n"/>
      <c r="E101" s="33" t="n"/>
      <c r="F101" s="33" t="n"/>
      <c r="G101" s="33" t="n"/>
      <c r="H101" s="33" t="n"/>
      <c r="I101" s="33" t="n"/>
      <c r="J101" s="33" t="n"/>
      <c r="K101" s="33" t="n"/>
      <c r="L101" s="33" t="n"/>
      <c r="M101" s="33" t="n"/>
      <c r="N101" s="33" t="n"/>
      <c r="O101" s="33" t="n"/>
      <c r="P101" s="33" t="n"/>
      <c r="Q101" s="34">
        <f>IF($A101="","",SUMPRODUCT(IFERROR(E101:P101*1,0),--(Assignments!$F$6:$F$17="Yes")))</f>
        <v/>
      </c>
      <c r="R101" s="34">
        <f>IF($A101="","",SUMPRODUCT(--(Assignments!$F$6:$F$17="Yes"),Assignments!$E$6:$E$17,--((ISNUMBER(E101:P101)+((Dashboard!$B$8="Yes")*(E101:P101="")*ISNUMBER(Assignments!$D$6:$D$17)*(Assignments!$D$6:$D$17&lt;=Dashboard!$B$7)))&gt;0)))</f>
        <v/>
      </c>
      <c r="S101" s="50">
        <f>IF($A101="","",IFERROR(IF(R101=0,"",Q101/R101),""))</f>
        <v/>
      </c>
      <c r="T101" s="36">
        <f>IF($A101="","",IF(S101="","",IF(S101&gt;=Dashboard!$B$9,"A",IF(S101&gt;=Dashboard!$B$10,"B",IF(S101&gt;=Dashboard!$B$11,"C",IF(S101&gt;=Dashboard!$B$12,"D","F"))))))</f>
        <v/>
      </c>
      <c r="U101" s="37">
        <f>IF($A101="","",IF($D101&lt;&gt;"Active",0,SUMPRODUCT(--(Assignments!$F$6:$F$17="Yes"),--ISNUMBER(Assignments!$D$6:$D$17),--(Assignments!$D$6:$D$17&lt;=Dashboard!$B$7),--(E101:P101=""))))</f>
        <v/>
      </c>
      <c r="V101" s="36">
        <f>IF($A101="","",IF($D101&lt;&gt;"Active","Inactive",IF(U101&gt;=Dashboard!$B$14,"Missing Work",IF(AND(ISNUMBER(S101),S101&lt;Dashboard!$B$13),"Below Passing","On Track"))))</f>
        <v/>
      </c>
    </row>
    <row r="102">
      <c r="A102" s="32" t="n"/>
      <c r="B102" s="32" t="n"/>
      <c r="C102" s="32" t="n"/>
      <c r="D102" s="32" t="n"/>
      <c r="E102" s="33" t="n"/>
      <c r="F102" s="33" t="n"/>
      <c r="G102" s="33" t="n"/>
      <c r="H102" s="33" t="n"/>
      <c r="I102" s="33" t="n"/>
      <c r="J102" s="33" t="n"/>
      <c r="K102" s="33" t="n"/>
      <c r="L102" s="33" t="n"/>
      <c r="M102" s="33" t="n"/>
      <c r="N102" s="33" t="n"/>
      <c r="O102" s="33" t="n"/>
      <c r="P102" s="33" t="n"/>
      <c r="Q102" s="34">
        <f>IF($A102="","",SUMPRODUCT(IFERROR(E102:P102*1,0),--(Assignments!$F$6:$F$17="Yes")))</f>
        <v/>
      </c>
      <c r="R102" s="34">
        <f>IF($A102="","",SUMPRODUCT(--(Assignments!$F$6:$F$17="Yes"),Assignments!$E$6:$E$17,--((ISNUMBER(E102:P102)+((Dashboard!$B$8="Yes")*(E102:P102="")*ISNUMBER(Assignments!$D$6:$D$17)*(Assignments!$D$6:$D$17&lt;=Dashboard!$B$7)))&gt;0)))</f>
        <v/>
      </c>
      <c r="S102" s="50">
        <f>IF($A102="","",IFERROR(IF(R102=0,"",Q102/R102),""))</f>
        <v/>
      </c>
      <c r="T102" s="36">
        <f>IF($A102="","",IF(S102="","",IF(S102&gt;=Dashboard!$B$9,"A",IF(S102&gt;=Dashboard!$B$10,"B",IF(S102&gt;=Dashboard!$B$11,"C",IF(S102&gt;=Dashboard!$B$12,"D","F"))))))</f>
        <v/>
      </c>
      <c r="U102" s="37">
        <f>IF($A102="","",IF($D102&lt;&gt;"Active",0,SUMPRODUCT(--(Assignments!$F$6:$F$17="Yes"),--ISNUMBER(Assignments!$D$6:$D$17),--(Assignments!$D$6:$D$17&lt;=Dashboard!$B$7),--(E102:P102=""))))</f>
        <v/>
      </c>
      <c r="V102" s="36">
        <f>IF($A102="","",IF($D102&lt;&gt;"Active","Inactive",IF(U102&gt;=Dashboard!$B$14,"Missing Work",IF(AND(ISNUMBER(S102),S102&lt;Dashboard!$B$13),"Below Passing","On Track"))))</f>
        <v/>
      </c>
    </row>
    <row r="103">
      <c r="A103" s="32" t="n"/>
      <c r="B103" s="32" t="n"/>
      <c r="C103" s="32" t="n"/>
      <c r="D103" s="32" t="n"/>
      <c r="E103" s="33" t="n"/>
      <c r="F103" s="33" t="n"/>
      <c r="G103" s="33" t="n"/>
      <c r="H103" s="33" t="n"/>
      <c r="I103" s="33" t="n"/>
      <c r="J103" s="33" t="n"/>
      <c r="K103" s="33" t="n"/>
      <c r="L103" s="33" t="n"/>
      <c r="M103" s="33" t="n"/>
      <c r="N103" s="33" t="n"/>
      <c r="O103" s="33" t="n"/>
      <c r="P103" s="33" t="n"/>
      <c r="Q103" s="34">
        <f>IF($A103="","",SUMPRODUCT(IFERROR(E103:P103*1,0),--(Assignments!$F$6:$F$17="Yes")))</f>
        <v/>
      </c>
      <c r="R103" s="34">
        <f>IF($A103="","",SUMPRODUCT(--(Assignments!$F$6:$F$17="Yes"),Assignments!$E$6:$E$17,--((ISNUMBER(E103:P103)+((Dashboard!$B$8="Yes")*(E103:P103="")*ISNUMBER(Assignments!$D$6:$D$17)*(Assignments!$D$6:$D$17&lt;=Dashboard!$B$7)))&gt;0)))</f>
        <v/>
      </c>
      <c r="S103" s="50">
        <f>IF($A103="","",IFERROR(IF(R103=0,"",Q103/R103),""))</f>
        <v/>
      </c>
      <c r="T103" s="36">
        <f>IF($A103="","",IF(S103="","",IF(S103&gt;=Dashboard!$B$9,"A",IF(S103&gt;=Dashboard!$B$10,"B",IF(S103&gt;=Dashboard!$B$11,"C",IF(S103&gt;=Dashboard!$B$12,"D","F"))))))</f>
        <v/>
      </c>
      <c r="U103" s="37">
        <f>IF($A103="","",IF($D103&lt;&gt;"Active",0,SUMPRODUCT(--(Assignments!$F$6:$F$17="Yes"),--ISNUMBER(Assignments!$D$6:$D$17),--(Assignments!$D$6:$D$17&lt;=Dashboard!$B$7),--(E103:P103=""))))</f>
        <v/>
      </c>
      <c r="V103" s="36">
        <f>IF($A103="","",IF($D103&lt;&gt;"Active","Inactive",IF(U103&gt;=Dashboard!$B$14,"Missing Work",IF(AND(ISNUMBER(S103),S103&lt;Dashboard!$B$13),"Below Passing","On Track"))))</f>
        <v/>
      </c>
    </row>
    <row r="104">
      <c r="A104" s="32" t="n"/>
      <c r="B104" s="32" t="n"/>
      <c r="C104" s="32" t="n"/>
      <c r="D104" s="32" t="n"/>
      <c r="E104" s="33" t="n"/>
      <c r="F104" s="33" t="n"/>
      <c r="G104" s="33" t="n"/>
      <c r="H104" s="33" t="n"/>
      <c r="I104" s="33" t="n"/>
      <c r="J104" s="33" t="n"/>
      <c r="K104" s="33" t="n"/>
      <c r="L104" s="33" t="n"/>
      <c r="M104" s="33" t="n"/>
      <c r="N104" s="33" t="n"/>
      <c r="O104" s="33" t="n"/>
      <c r="P104" s="33" t="n"/>
      <c r="Q104" s="34">
        <f>IF($A104="","",SUMPRODUCT(IFERROR(E104:P104*1,0),--(Assignments!$F$6:$F$17="Yes")))</f>
        <v/>
      </c>
      <c r="R104" s="34">
        <f>IF($A104="","",SUMPRODUCT(--(Assignments!$F$6:$F$17="Yes"),Assignments!$E$6:$E$17,--((ISNUMBER(E104:P104)+((Dashboard!$B$8="Yes")*(E104:P104="")*ISNUMBER(Assignments!$D$6:$D$17)*(Assignments!$D$6:$D$17&lt;=Dashboard!$B$7)))&gt;0)))</f>
        <v/>
      </c>
      <c r="S104" s="50">
        <f>IF($A104="","",IFERROR(IF(R104=0,"",Q104/R104),""))</f>
        <v/>
      </c>
      <c r="T104" s="36">
        <f>IF($A104="","",IF(S104="","",IF(S104&gt;=Dashboard!$B$9,"A",IF(S104&gt;=Dashboard!$B$10,"B",IF(S104&gt;=Dashboard!$B$11,"C",IF(S104&gt;=Dashboard!$B$12,"D","F"))))))</f>
        <v/>
      </c>
      <c r="U104" s="37">
        <f>IF($A104="","",IF($D104&lt;&gt;"Active",0,SUMPRODUCT(--(Assignments!$F$6:$F$17="Yes"),--ISNUMBER(Assignments!$D$6:$D$17),--(Assignments!$D$6:$D$17&lt;=Dashboard!$B$7),--(E104:P104=""))))</f>
        <v/>
      </c>
      <c r="V104" s="36">
        <f>IF($A104="","",IF($D104&lt;&gt;"Active","Inactive",IF(U104&gt;=Dashboard!$B$14,"Missing Work",IF(AND(ISNUMBER(S104),S104&lt;Dashboard!$B$13),"Below Passing","On Track"))))</f>
        <v/>
      </c>
    </row>
    <row r="105">
      <c r="A105" s="32" t="n"/>
      <c r="B105" s="32" t="n"/>
      <c r="C105" s="32" t="n"/>
      <c r="D105" s="32" t="n"/>
      <c r="E105" s="33" t="n"/>
      <c r="F105" s="33" t="n"/>
      <c r="G105" s="33" t="n"/>
      <c r="H105" s="33" t="n"/>
      <c r="I105" s="33" t="n"/>
      <c r="J105" s="33" t="n"/>
      <c r="K105" s="33" t="n"/>
      <c r="L105" s="33" t="n"/>
      <c r="M105" s="33" t="n"/>
      <c r="N105" s="33" t="n"/>
      <c r="O105" s="33" t="n"/>
      <c r="P105" s="33" t="n"/>
      <c r="Q105" s="34">
        <f>IF($A105="","",SUMPRODUCT(IFERROR(E105:P105*1,0),--(Assignments!$F$6:$F$17="Yes")))</f>
        <v/>
      </c>
      <c r="R105" s="34">
        <f>IF($A105="","",SUMPRODUCT(--(Assignments!$F$6:$F$17="Yes"),Assignments!$E$6:$E$17,--((ISNUMBER(E105:P105)+((Dashboard!$B$8="Yes")*(E105:P105="")*ISNUMBER(Assignments!$D$6:$D$17)*(Assignments!$D$6:$D$17&lt;=Dashboard!$B$7)))&gt;0)))</f>
        <v/>
      </c>
      <c r="S105" s="50">
        <f>IF($A105="","",IFERROR(IF(R105=0,"",Q105/R105),""))</f>
        <v/>
      </c>
      <c r="T105" s="36">
        <f>IF($A105="","",IF(S105="","",IF(S105&gt;=Dashboard!$B$9,"A",IF(S105&gt;=Dashboard!$B$10,"B",IF(S105&gt;=Dashboard!$B$11,"C",IF(S105&gt;=Dashboard!$B$12,"D","F"))))))</f>
        <v/>
      </c>
      <c r="U105" s="37">
        <f>IF($A105="","",IF($D105&lt;&gt;"Active",0,SUMPRODUCT(--(Assignments!$F$6:$F$17="Yes"),--ISNUMBER(Assignments!$D$6:$D$17),--(Assignments!$D$6:$D$17&lt;=Dashboard!$B$7),--(E105:P105=""))))</f>
        <v/>
      </c>
      <c r="V105" s="36">
        <f>IF($A105="","",IF($D105&lt;&gt;"Active","Inactive",IF(U105&gt;=Dashboard!$B$14,"Missing Work",IF(AND(ISNUMBER(S105),S105&lt;Dashboard!$B$13),"Below Passing","On Track"))))</f>
        <v/>
      </c>
    </row>
  </sheetData>
  <autoFilter ref="A5:V105"/>
  <conditionalFormatting sqref="A6:V105">
    <cfRule type="expression" priority="1" dxfId="3">
      <formula>$D6="Withdrawn"</formula>
    </cfRule>
  </conditionalFormatting>
  <conditionalFormatting sqref="A6:A105">
    <cfRule type="expression" priority="2" dxfId="1">
      <formula>AND($A6&lt;&gt;"",COUNTIF($A$6:$A$105,$A6)&gt;1)</formula>
    </cfRule>
  </conditionalFormatting>
  <conditionalFormatting sqref="S6:S105">
    <cfRule type="expression" priority="3" dxfId="0">
      <formula>AND(ISNUMBER($S6),$S6&gt;=Dashboard!$B$13)</formula>
    </cfRule>
    <cfRule type="expression" priority="4" dxfId="1">
      <formula>AND(ISNUMBER($S6),$S6&lt;Dashboard!$B$13)</formula>
    </cfRule>
  </conditionalFormatting>
  <conditionalFormatting sqref="U6:U105">
    <cfRule type="expression" priority="5" dxfId="2">
      <formula>AND(ISNUMBER($U6),$U6&gt;0,$U6&lt;Dashboard!$B$14)</formula>
    </cfRule>
    <cfRule type="expression" priority="6" dxfId="1">
      <formula>AND(ISNUMBER($U6),$U6&gt;=Dashboard!$B$14)</formula>
    </cfRule>
  </conditionalFormatting>
  <conditionalFormatting sqref="V6:V105">
    <cfRule type="expression" priority="7" dxfId="0">
      <formula>$V6="On Track"</formula>
    </cfRule>
    <cfRule type="expression" priority="8" dxfId="1">
      <formula>$V6="Missing Work"</formula>
    </cfRule>
    <cfRule type="expression" priority="9" dxfId="1">
      <formula>$V6="Below Passing"</formula>
    </cfRule>
    <cfRule type="expression" priority="10" dxfId="4">
      <formula>$V6="Inactive"</formula>
    </cfRule>
  </conditionalFormatting>
  <conditionalFormatting sqref="E6:E105">
    <cfRule type="expression" priority="11" dxfId="2">
      <formula>AND($A6&lt;&gt;"",$D6="Active",E6="",Assignments!$F$6="Yes",ISNUMBER(Assignments!$D$6),Assignments!$D$6&lt;=Dashboard!$B$7)</formula>
    </cfRule>
    <cfRule type="expression" priority="12" dxfId="5">
      <formula>AND(ISNUMBER(E6),Assignments!$E$6&gt;0,E6/Assignments!$E$6&lt;Dashboard!$B$13)</formula>
    </cfRule>
  </conditionalFormatting>
  <conditionalFormatting sqref="F6:F105">
    <cfRule type="expression" priority="13" dxfId="2">
      <formula>AND($A6&lt;&gt;"",$D6="Active",F6="",Assignments!$F$7="Yes",ISNUMBER(Assignments!$D$7),Assignments!$D$7&lt;=Dashboard!$B$7)</formula>
    </cfRule>
    <cfRule type="expression" priority="14" dxfId="5">
      <formula>AND(ISNUMBER(F6),Assignments!$E$7&gt;0,F6/Assignments!$E$7&lt;Dashboard!$B$13)</formula>
    </cfRule>
  </conditionalFormatting>
  <conditionalFormatting sqref="G6:G105">
    <cfRule type="expression" priority="15" dxfId="2">
      <formula>AND($A6&lt;&gt;"",$D6="Active",G6="",Assignments!$F$8="Yes",ISNUMBER(Assignments!$D$8),Assignments!$D$8&lt;=Dashboard!$B$7)</formula>
    </cfRule>
    <cfRule type="expression" priority="16" dxfId="5">
      <formula>AND(ISNUMBER(G6),Assignments!$E$8&gt;0,G6/Assignments!$E$8&lt;Dashboard!$B$13)</formula>
    </cfRule>
  </conditionalFormatting>
  <conditionalFormatting sqref="H6:H105">
    <cfRule type="expression" priority="17" dxfId="2">
      <formula>AND($A6&lt;&gt;"",$D6="Active",H6="",Assignments!$F$9="Yes",ISNUMBER(Assignments!$D$9),Assignments!$D$9&lt;=Dashboard!$B$7)</formula>
    </cfRule>
    <cfRule type="expression" priority="18" dxfId="5">
      <formula>AND(ISNUMBER(H6),Assignments!$E$9&gt;0,H6/Assignments!$E$9&lt;Dashboard!$B$13)</formula>
    </cfRule>
  </conditionalFormatting>
  <conditionalFormatting sqref="I6:I105">
    <cfRule type="expression" priority="19" dxfId="2">
      <formula>AND($A6&lt;&gt;"",$D6="Active",I6="",Assignments!$F$10="Yes",ISNUMBER(Assignments!$D$10),Assignments!$D$10&lt;=Dashboard!$B$7)</formula>
    </cfRule>
    <cfRule type="expression" priority="20" dxfId="5">
      <formula>AND(ISNUMBER(I6),Assignments!$E$10&gt;0,I6/Assignments!$E$10&lt;Dashboard!$B$13)</formula>
    </cfRule>
  </conditionalFormatting>
  <conditionalFormatting sqref="J6:J105">
    <cfRule type="expression" priority="21" dxfId="2">
      <formula>AND($A6&lt;&gt;"",$D6="Active",J6="",Assignments!$F$11="Yes",ISNUMBER(Assignments!$D$11),Assignments!$D$11&lt;=Dashboard!$B$7)</formula>
    </cfRule>
    <cfRule type="expression" priority="22" dxfId="5">
      <formula>AND(ISNUMBER(J6),Assignments!$E$11&gt;0,J6/Assignments!$E$11&lt;Dashboard!$B$13)</formula>
    </cfRule>
  </conditionalFormatting>
  <conditionalFormatting sqref="K6:K105">
    <cfRule type="expression" priority="23" dxfId="2">
      <formula>AND($A6&lt;&gt;"",$D6="Active",K6="",Assignments!$F$12="Yes",ISNUMBER(Assignments!$D$12),Assignments!$D$12&lt;=Dashboard!$B$7)</formula>
    </cfRule>
    <cfRule type="expression" priority="24" dxfId="5">
      <formula>AND(ISNUMBER(K6),Assignments!$E$12&gt;0,K6/Assignments!$E$12&lt;Dashboard!$B$13)</formula>
    </cfRule>
  </conditionalFormatting>
  <conditionalFormatting sqref="L6:L105">
    <cfRule type="expression" priority="25" dxfId="2">
      <formula>AND($A6&lt;&gt;"",$D6="Active",L6="",Assignments!$F$13="Yes",ISNUMBER(Assignments!$D$13),Assignments!$D$13&lt;=Dashboard!$B$7)</formula>
    </cfRule>
    <cfRule type="expression" priority="26" dxfId="5">
      <formula>AND(ISNUMBER(L6),Assignments!$E$13&gt;0,L6/Assignments!$E$13&lt;Dashboard!$B$13)</formula>
    </cfRule>
  </conditionalFormatting>
  <conditionalFormatting sqref="M6:M105">
    <cfRule type="expression" priority="27" dxfId="2">
      <formula>AND($A6&lt;&gt;"",$D6="Active",M6="",Assignments!$F$14="Yes",ISNUMBER(Assignments!$D$14),Assignments!$D$14&lt;=Dashboard!$B$7)</formula>
    </cfRule>
    <cfRule type="expression" priority="28" dxfId="5">
      <formula>AND(ISNUMBER(M6),Assignments!$E$14&gt;0,M6/Assignments!$E$14&lt;Dashboard!$B$13)</formula>
    </cfRule>
  </conditionalFormatting>
  <conditionalFormatting sqref="N6:N105">
    <cfRule type="expression" priority="29" dxfId="2">
      <formula>AND($A6&lt;&gt;"",$D6="Active",N6="",Assignments!$F$15="Yes",ISNUMBER(Assignments!$D$15),Assignments!$D$15&lt;=Dashboard!$B$7)</formula>
    </cfRule>
    <cfRule type="expression" priority="30" dxfId="5">
      <formula>AND(ISNUMBER(N6),Assignments!$E$15&gt;0,N6/Assignments!$E$15&lt;Dashboard!$B$13)</formula>
    </cfRule>
  </conditionalFormatting>
  <conditionalFormatting sqref="O6:O105">
    <cfRule type="expression" priority="31" dxfId="2">
      <formula>AND($A6&lt;&gt;"",$D6="Active",O6="",Assignments!$F$16="Yes",ISNUMBER(Assignments!$D$16),Assignments!$D$16&lt;=Dashboard!$B$7)</formula>
    </cfRule>
    <cfRule type="expression" priority="32" dxfId="5">
      <formula>AND(ISNUMBER(O6),Assignments!$E$16&gt;0,O6/Assignments!$E$16&lt;Dashboard!$B$13)</formula>
    </cfRule>
  </conditionalFormatting>
  <conditionalFormatting sqref="P6:P105">
    <cfRule type="expression" priority="33" dxfId="2">
      <formula>AND($A6&lt;&gt;"",$D6="Active",P6="",Assignments!$F$17="Yes",ISNUMBER(Assignments!$D$17),Assignments!$D$17&lt;=Dashboard!$B$7)</formula>
    </cfRule>
    <cfRule type="expression" priority="34" dxfId="5">
      <formula>AND(ISNUMBER(P6),Assignments!$E$17&gt;0,P6/Assignments!$E$17&lt;Dashboard!$B$13)</formula>
    </cfRule>
  </conditionalFormatting>
  <dataValidations count="16">
    <dataValidation sqref="A6:A105" showDropDown="0" showInputMessage="0" showErrorMessage="1" allowBlank="0" errorTitle="Student ID Too Long" error="Enter a locally assigned identifier of no more than 20 characters." promptTitle="Student ID Too Long" prompt="" type="textLength" errorStyle="stop" operator="lessThanOrEqual">
      <formula1>20</formula1>
    </dataValidation>
    <dataValidation sqref="B6:B105" showDropDown="0" showInputMessage="0" showErrorMessage="1" allowBlank="0" errorTitle="Name Too Long" error="Enter a display name of no more than 50 characters." promptTitle="Name Too Long" prompt="" type="textLength" errorStyle="stop" operator="lessThanOrEqual">
      <formula1>50</formula1>
    </dataValidation>
    <dataValidation sqref="C6:C105" showDropDown="0" showInputMessage="0" showErrorMessage="1" allowBlank="0" errorTitle="Invalid Section" error="Select Section A, Section B, Section C, or Online." promptTitle="Invalid Section" prompt="" type="list" errorStyle="stop">
      <formula1>"Section A,Section B,Section C,Online"</formula1>
    </dataValidation>
    <dataValidation sqref="D6:D105" showDropDown="0" showInputMessage="0" showErrorMessage="1" allowBlank="0" errorTitle="Invalid Status" error="Select Active or Withdrawn." promptTitle="Invalid Status" prompt="" type="list" errorStyle="stop">
      <formula1>"Active,Withdrawn"</formula1>
    </dataValidation>
    <dataValidation sqref="E6:E105" showDropDown="0" showInputMessage="0" showErrorMessage="1" allowBlank="0" errorTitle="Invalid Score" error="Enter a score from zero through the assignment maximum, enter EX for excused work, or leave the cell blank." promptTitle="Invalid Score" prompt="" type="custom" errorStyle="stop">
      <formula1>=OR(E6="",E6="EX",AND(ISNUMBER(E6),E6&gt;=0,E6&lt;=Assignments!$E$6))</formula1>
    </dataValidation>
    <dataValidation sqref="F6:F105" showDropDown="0" showInputMessage="0" showErrorMessage="1" allowBlank="0" errorTitle="Invalid Score" error="Enter a score from zero through the assignment maximum, enter EX for excused work, or leave the cell blank." promptTitle="Invalid Score" prompt="" type="custom" errorStyle="stop">
      <formula1>=OR(F6="",F6="EX",AND(ISNUMBER(F6),F6&gt;=0,F6&lt;=Assignments!$E$7))</formula1>
    </dataValidation>
    <dataValidation sqref="G6:G105" showDropDown="0" showInputMessage="0" showErrorMessage="1" allowBlank="0" errorTitle="Invalid Score" error="Enter a score from zero through the assignment maximum, enter EX for excused work, or leave the cell blank." promptTitle="Invalid Score" prompt="" type="custom" errorStyle="stop">
      <formula1>=OR(G6="",G6="EX",AND(ISNUMBER(G6),G6&gt;=0,G6&lt;=Assignments!$E$8))</formula1>
    </dataValidation>
    <dataValidation sqref="H6:H105" showDropDown="0" showInputMessage="0" showErrorMessage="1" allowBlank="0" errorTitle="Invalid Score" error="Enter a score from zero through the assignment maximum, enter EX for excused work, or leave the cell blank." promptTitle="Invalid Score" prompt="" type="custom" errorStyle="stop">
      <formula1>=OR(H6="",H6="EX",AND(ISNUMBER(H6),H6&gt;=0,H6&lt;=Assignments!$E$9))</formula1>
    </dataValidation>
    <dataValidation sqref="I6:I105" showDropDown="0" showInputMessage="0" showErrorMessage="1" allowBlank="0" errorTitle="Invalid Score" error="Enter a score from zero through the assignment maximum, enter EX for excused work, or leave the cell blank." promptTitle="Invalid Score" prompt="" type="custom" errorStyle="stop">
      <formula1>=OR(I6="",I6="EX",AND(ISNUMBER(I6),I6&gt;=0,I6&lt;=Assignments!$E$10))</formula1>
    </dataValidation>
    <dataValidation sqref="J6:J105" showDropDown="0" showInputMessage="0" showErrorMessage="1" allowBlank="0" errorTitle="Invalid Score" error="Enter a score from zero through the assignment maximum, enter EX for excused work, or leave the cell blank." promptTitle="Invalid Score" prompt="" type="custom" errorStyle="stop">
      <formula1>=OR(J6="",J6="EX",AND(ISNUMBER(J6),J6&gt;=0,J6&lt;=Assignments!$E$11))</formula1>
    </dataValidation>
    <dataValidation sqref="K6:K105" showDropDown="0" showInputMessage="0" showErrorMessage="1" allowBlank="0" errorTitle="Invalid Score" error="Enter a score from zero through the assignment maximum, enter EX for excused work, or leave the cell blank." promptTitle="Invalid Score" prompt="" type="custom" errorStyle="stop">
      <formula1>=OR(K6="",K6="EX",AND(ISNUMBER(K6),K6&gt;=0,K6&lt;=Assignments!$E$12))</formula1>
    </dataValidation>
    <dataValidation sqref="L6:L105" showDropDown="0" showInputMessage="0" showErrorMessage="1" allowBlank="0" errorTitle="Invalid Score" error="Enter a score from zero through the assignment maximum, enter EX for excused work, or leave the cell blank." promptTitle="Invalid Score" prompt="" type="custom" errorStyle="stop">
      <formula1>=OR(L6="",L6="EX",AND(ISNUMBER(L6),L6&gt;=0,L6&lt;=Assignments!$E$13))</formula1>
    </dataValidation>
    <dataValidation sqref="M6:M105" showDropDown="0" showInputMessage="0" showErrorMessage="1" allowBlank="0" errorTitle="Invalid Score" error="Enter a score from zero through the assignment maximum, enter EX for excused work, or leave the cell blank." promptTitle="Invalid Score" prompt="" type="custom" errorStyle="stop">
      <formula1>=OR(M6="",M6="EX",AND(ISNUMBER(M6),M6&gt;=0,M6&lt;=Assignments!$E$14))</formula1>
    </dataValidation>
    <dataValidation sqref="N6:N105" showDropDown="0" showInputMessage="0" showErrorMessage="1" allowBlank="0" errorTitle="Invalid Score" error="Enter a score from zero through the assignment maximum, enter EX for excused work, or leave the cell blank." promptTitle="Invalid Score" prompt="" type="custom" errorStyle="stop">
      <formula1>=OR(N6="",N6="EX",AND(ISNUMBER(N6),N6&gt;=0,N6&lt;=Assignments!$E$15))</formula1>
    </dataValidation>
    <dataValidation sqref="O6:O105" showDropDown="0" showInputMessage="0" showErrorMessage="1" allowBlank="0" errorTitle="Invalid Score" error="Enter a score from zero through the assignment maximum, enter EX for excused work, or leave the cell blank." promptTitle="Invalid Score" prompt="" type="custom" errorStyle="stop">
      <formula1>=OR(O6="",O6="EX",AND(ISNUMBER(O6),O6&gt;=0,O6&lt;=Assignments!$E$16))</formula1>
    </dataValidation>
    <dataValidation sqref="P6:P105" showDropDown="0" showInputMessage="0" showErrorMessage="1" allowBlank="0" errorTitle="Invalid Score" error="Enter a score from zero through the assignment maximum, enter EX for excused work, or leave the cell blank." promptTitle="Invalid Score" prompt="" type="custom" errorStyle="stop">
      <formula1>=OR(P6="",P6="EX",AND(ISNUMBER(P6),P6&gt;=0,P6&lt;=Assignments!$E$17))</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G24"/>
  <sheetViews>
    <sheetView zoomScale="90" workbookViewId="0">
      <pane ySplit="5" topLeftCell="A6" activePane="bottomLeft" state="frozen"/>
      <selection pane="bottomLeft" activeCell="A1" sqref="A1"/>
    </sheetView>
  </sheetViews>
  <sheetFormatPr baseColWidth="8" defaultRowHeight="15"/>
  <cols>
    <col width="9" customWidth="1" min="1" max="1"/>
    <col width="25" customWidth="1" min="2" max="2"/>
    <col width="16" customWidth="1" min="3" max="3"/>
    <col width="14" customWidth="1" min="4" max="4"/>
    <col width="16" customWidth="1" min="5" max="5"/>
    <col width="11" customWidth="1" min="6" max="6"/>
    <col width="42" customWidth="1" min="7" max="7"/>
  </cols>
  <sheetData>
    <row r="1" ht="28" customHeight="1">
      <c r="A1" s="1" t="inlineStr">
        <is>
          <t>Assignment Setup</t>
        </is>
      </c>
      <c r="B1" s="1" t="n"/>
      <c r="C1" s="1" t="n"/>
      <c r="D1" s="1" t="n"/>
      <c r="E1" s="1" t="n"/>
      <c r="F1" s="1" t="n"/>
      <c r="G1" s="1" t="n"/>
    </row>
    <row r="2">
      <c r="A2" s="2" t="inlineStr">
        <is>
          <t>Each active assignment slot maps to one Gradebook score column. Do not reorder slots after entering scores.</t>
        </is>
      </c>
      <c r="B2" s="2" t="n"/>
      <c r="C2" s="2" t="n"/>
      <c r="D2" s="2" t="n"/>
      <c r="E2" s="2" t="n"/>
      <c r="F2" s="2" t="n"/>
      <c r="G2" s="2" t="n"/>
    </row>
    <row r="5" ht="34" customHeight="1">
      <c r="A5" s="31" t="inlineStr">
        <is>
          <t>Slot</t>
        </is>
      </c>
      <c r="B5" s="31" t="inlineStr">
        <is>
          <t>Assignment Name</t>
        </is>
      </c>
      <c r="C5" s="31" t="inlineStr">
        <is>
          <t>Category</t>
        </is>
      </c>
      <c r="D5" s="31" t="inlineStr">
        <is>
          <t>Due Date</t>
        </is>
      </c>
      <c r="E5" s="31" t="inlineStr">
        <is>
          <t>Points Possible</t>
        </is>
      </c>
      <c r="F5" s="31" t="inlineStr">
        <is>
          <t>Active</t>
        </is>
      </c>
      <c r="G5" s="31" t="inlineStr">
        <is>
          <t>Notes</t>
        </is>
      </c>
    </row>
    <row r="6">
      <c r="A6" s="38" t="n">
        <v>1</v>
      </c>
      <c r="B6" s="4" t="inlineStr">
        <is>
          <t>Orientation Quiz</t>
        </is>
      </c>
      <c r="C6" s="4" t="inlineStr">
        <is>
          <t>Quiz</t>
        </is>
      </c>
      <c r="D6" s="8" t="n">
        <v>46251</v>
      </c>
      <c r="E6" s="39" t="n">
        <v>10</v>
      </c>
      <c r="F6" s="4" t="inlineStr">
        <is>
          <t>Yes</t>
        </is>
      </c>
      <c r="G6" s="40" t="inlineStr">
        <is>
          <t>Course navigation and expectations</t>
        </is>
      </c>
    </row>
    <row r="7">
      <c r="A7" s="38" t="n">
        <v>2</v>
      </c>
      <c r="B7" s="4" t="inlineStr">
        <is>
          <t>Listening Notes</t>
        </is>
      </c>
      <c r="C7" s="4" t="inlineStr">
        <is>
          <t>Practice</t>
        </is>
      </c>
      <c r="D7" s="8" t="n">
        <v>46255</v>
      </c>
      <c r="E7" s="39" t="n">
        <v>20</v>
      </c>
      <c r="F7" s="4" t="inlineStr">
        <is>
          <t>Yes</t>
        </is>
      </c>
      <c r="G7" s="40" t="inlineStr">
        <is>
          <t>Structured listening activity</t>
        </is>
      </c>
    </row>
    <row r="8">
      <c r="A8" s="38" t="n">
        <v>3</v>
      </c>
      <c r="B8" s="4" t="inlineStr">
        <is>
          <t>Email Draft</t>
        </is>
      </c>
      <c r="C8" s="4" t="inlineStr">
        <is>
          <t>Practice</t>
        </is>
      </c>
      <c r="D8" s="8" t="n">
        <v>46260</v>
      </c>
      <c r="E8" s="39" t="n">
        <v>25</v>
      </c>
      <c r="F8" s="4" t="inlineStr">
        <is>
          <t>Yes</t>
        </is>
      </c>
      <c r="G8" s="40" t="inlineStr">
        <is>
          <t>Professional message draft</t>
        </is>
      </c>
    </row>
    <row r="9">
      <c r="A9" s="38" t="n">
        <v>4</v>
      </c>
      <c r="B9" s="4" t="inlineStr">
        <is>
          <t>Team Briefing</t>
        </is>
      </c>
      <c r="C9" s="4" t="inlineStr">
        <is>
          <t>Presentation</t>
        </is>
      </c>
      <c r="D9" s="8" t="n">
        <v>46265</v>
      </c>
      <c r="E9" s="39" t="n">
        <v>30</v>
      </c>
      <c r="F9" s="4" t="inlineStr">
        <is>
          <t>Yes</t>
        </is>
      </c>
      <c r="G9" s="40" t="inlineStr">
        <is>
          <t>Short group briefing</t>
        </is>
      </c>
    </row>
    <row r="10">
      <c r="A10" s="38" t="n">
        <v>5</v>
      </c>
      <c r="B10" s="4" t="inlineStr">
        <is>
          <t>Midpoint Check</t>
        </is>
      </c>
      <c r="C10" s="4" t="inlineStr">
        <is>
          <t>Quiz</t>
        </is>
      </c>
      <c r="D10" s="8" t="n">
        <v>46267</v>
      </c>
      <c r="E10" s="39" t="n">
        <v>15</v>
      </c>
      <c r="F10" s="4" t="inlineStr">
        <is>
          <t>Yes</t>
        </is>
      </c>
      <c r="G10" s="40" t="inlineStr">
        <is>
          <t>Mid-course knowledge check</t>
        </is>
      </c>
    </row>
    <row r="11">
      <c r="A11" s="38" t="n">
        <v>6</v>
      </c>
      <c r="B11" s="4" t="inlineStr">
        <is>
          <t>Revision Exercise</t>
        </is>
      </c>
      <c r="C11" s="4" t="inlineStr">
        <is>
          <t>Practice</t>
        </is>
      </c>
      <c r="D11" s="8" t="n">
        <v>46269</v>
      </c>
      <c r="E11" s="39" t="n">
        <v>20</v>
      </c>
      <c r="F11" s="4" t="inlineStr">
        <is>
          <t>Yes</t>
        </is>
      </c>
      <c r="G11" s="40" t="inlineStr">
        <is>
          <t>Revision and editing activity</t>
        </is>
      </c>
    </row>
    <row r="12">
      <c r="A12" s="38" t="n">
        <v>7</v>
      </c>
      <c r="B12" s="4" t="inlineStr">
        <is>
          <t>Client Scenario</t>
        </is>
      </c>
      <c r="C12" s="4" t="inlineStr">
        <is>
          <t>Project</t>
        </is>
      </c>
      <c r="D12" s="8" t="n">
        <v>46272</v>
      </c>
      <c r="E12" s="39" t="n">
        <v>40</v>
      </c>
      <c r="F12" s="4" t="inlineStr">
        <is>
          <t>Yes</t>
        </is>
      </c>
      <c r="G12" s="40" t="inlineStr">
        <is>
          <t>Fictional client communication scenario</t>
        </is>
      </c>
    </row>
    <row r="13">
      <c r="A13" s="38" t="n">
        <v>8</v>
      </c>
      <c r="B13" s="4" t="inlineStr">
        <is>
          <t>Final Presentation</t>
        </is>
      </c>
      <c r="C13" s="4" t="inlineStr">
        <is>
          <t>Presentation</t>
        </is>
      </c>
      <c r="D13" s="8" t="n">
        <v>46283</v>
      </c>
      <c r="E13" s="39" t="n">
        <v>50</v>
      </c>
      <c r="F13" s="4" t="inlineStr">
        <is>
          <t>Yes</t>
        </is>
      </c>
      <c r="G13" s="40" t="inlineStr">
        <is>
          <t>Final course presentation</t>
        </is>
      </c>
    </row>
    <row r="14">
      <c r="A14" s="38" t="n">
        <v>9</v>
      </c>
      <c r="B14" s="4" t="n"/>
      <c r="C14" s="4" t="n"/>
      <c r="D14" s="8" t="n"/>
      <c r="E14" s="39" t="n"/>
      <c r="F14" s="4" t="inlineStr">
        <is>
          <t>No</t>
        </is>
      </c>
      <c r="G14" s="40" t="n"/>
    </row>
    <row r="15">
      <c r="A15" s="38" t="n">
        <v>10</v>
      </c>
      <c r="B15" s="4" t="n"/>
      <c r="C15" s="4" t="n"/>
      <c r="D15" s="8" t="n"/>
      <c r="E15" s="39" t="n"/>
      <c r="F15" s="4" t="inlineStr">
        <is>
          <t>No</t>
        </is>
      </c>
      <c r="G15" s="40" t="n"/>
    </row>
    <row r="16">
      <c r="A16" s="38" t="n">
        <v>11</v>
      </c>
      <c r="B16" s="4" t="n"/>
      <c r="C16" s="4" t="n"/>
      <c r="D16" s="8" t="n"/>
      <c r="E16" s="39" t="n"/>
      <c r="F16" s="4" t="inlineStr">
        <is>
          <t>No</t>
        </is>
      </c>
      <c r="G16" s="40" t="n"/>
    </row>
    <row r="17">
      <c r="A17" s="38" t="n">
        <v>12</v>
      </c>
      <c r="B17" s="4" t="n"/>
      <c r="C17" s="4" t="n"/>
      <c r="D17" s="8" t="n"/>
      <c r="E17" s="39" t="n"/>
      <c r="F17" s="4" t="inlineStr">
        <is>
          <t>No</t>
        </is>
      </c>
      <c r="G17" s="40" t="n"/>
    </row>
    <row r="20">
      <c r="A20" s="41" t="inlineStr">
        <is>
          <t>Assignment Slot Mapping</t>
        </is>
      </c>
      <c r="B20" s="41" t="n"/>
      <c r="C20" s="41" t="n"/>
      <c r="D20" s="41" t="n"/>
      <c r="E20" s="41" t="n"/>
      <c r="F20" s="41" t="n"/>
      <c r="G20" s="41" t="n"/>
    </row>
    <row r="21" ht="24" customHeight="1">
      <c r="A21" s="42" t="inlineStr">
        <is>
          <t>Slot 1 maps to Gradebook column E, Slot 2 maps to column F, and the sequence continues through Slot 12 mapping to column P.
Renaming an assignment is safe. Changing assignment order after scores have been entered is not safe because existing scores remain in their current Gradebook columns.</t>
        </is>
      </c>
      <c r="B21" s="42" t="n"/>
      <c r="C21" s="42" t="n"/>
      <c r="D21" s="42" t="n"/>
      <c r="E21" s="42" t="n"/>
      <c r="F21" s="42" t="n"/>
      <c r="G21" s="42" t="n"/>
    </row>
    <row r="22" ht="24" customHeight="1">
      <c r="A22" s="42" t="n"/>
      <c r="B22" s="42" t="n"/>
      <c r="C22" s="42" t="n"/>
      <c r="D22" s="42" t="n"/>
      <c r="E22" s="42" t="n"/>
      <c r="F22" s="42" t="n"/>
      <c r="G22" s="42" t="n"/>
    </row>
    <row r="23" ht="24" customHeight="1">
      <c r="A23" s="42" t="n"/>
      <c r="B23" s="42" t="n"/>
      <c r="C23" s="42" t="n"/>
      <c r="D23" s="42" t="n"/>
      <c r="E23" s="42" t="n"/>
      <c r="F23" s="42" t="n"/>
      <c r="G23" s="42" t="n"/>
    </row>
    <row r="24" ht="24" customHeight="1">
      <c r="A24" s="42" t="n"/>
      <c r="B24" s="42" t="n"/>
      <c r="C24" s="42" t="n"/>
      <c r="D24" s="42" t="n"/>
      <c r="E24" s="42" t="n"/>
      <c r="F24" s="42" t="n"/>
      <c r="G24" s="42" t="n"/>
    </row>
  </sheetData>
  <autoFilter ref="A5:G17"/>
  <conditionalFormatting sqref="A6:G17">
    <cfRule type="expression" priority="1" dxfId="0">
      <formula>$F6="Yes"</formula>
    </cfRule>
    <cfRule type="expression" priority="2" dxfId="4">
      <formula>$F6="No"</formula>
    </cfRule>
  </conditionalFormatting>
  <conditionalFormatting sqref="B6:B17">
    <cfRule type="expression" priority="3" dxfId="1">
      <formula>AND($F6="Yes",$B6="")</formula>
    </cfRule>
    <cfRule type="expression" priority="6" dxfId="2">
      <formula>AND($B6&lt;&gt;"",COUNTIF($B$6:$B$17,$B6)&gt;1)</formula>
    </cfRule>
  </conditionalFormatting>
  <conditionalFormatting sqref="D6:D17">
    <cfRule type="expression" priority="4" dxfId="1">
      <formula>AND($F6="Yes",$D6="")</formula>
    </cfRule>
  </conditionalFormatting>
  <conditionalFormatting sqref="E6:E17">
    <cfRule type="expression" priority="5" dxfId="1">
      <formula>AND($F6="Yes",OR($E6="",$E6&lt;=0))</formula>
    </cfRule>
  </conditionalFormatting>
  <dataValidations count="4">
    <dataValidation sqref="C6:C17" showDropDown="0" showInputMessage="0" showErrorMessage="1" allowBlank="0" errorTitle="Invalid Category" error="Select a category from the list." promptTitle="Invalid Category" prompt="" type="list" errorStyle="stop">
      <formula1>"Quiz,Practice,Project,Presentation,Discussion,Exam,Other"</formula1>
    </dataValidation>
    <dataValidation sqref="D6:D17" showDropDown="0" showInputMessage="0" showErrorMessage="1" allowBlank="0" errorTitle="Invalid Due Date" error="Enter a date from 01/01/2020 through 12/31/2100." promptTitle="Invalid Due Date" prompt="" type="date" errorStyle="stop" operator="between">
      <formula1>DATE(2020,1,1)</formula1>
      <formula2>DATE(2100,12,31)</formula2>
    </dataValidation>
    <dataValidation sqref="E6:E17" showDropDown="0" showInputMessage="0" showErrorMessage="1" allowBlank="0" errorTitle="Invalid Point Value" error="Enter a positive point value no greater than 1000." promptTitle="Invalid Point Value" prompt="" type="decimal" errorStyle="stop" operator="between">
      <formula1>0.000001</formula1>
      <formula2>1000</formula2>
    </dataValidation>
    <dataValidation sqref="F6:F17" showDropDown="0" showInputMessage="0" showErrorMessage="1" allowBlank="0" errorTitle="Invalid Selection" error="Select Yes or No." promptTitle="Invalid Selection" prompt="" type="list" errorStyle="stop">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H41"/>
  <sheetViews>
    <sheetView showGridLines="0" zoomScale="90" workbookViewId="0">
      <selection activeCell="A1" sqref="A1"/>
    </sheetView>
  </sheetViews>
  <sheetFormatPr baseColWidth="8" defaultRowHeight="15"/>
  <cols>
    <col width="24"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28" customHeight="1">
      <c r="A1" s="1" t="inlineStr">
        <is>
          <t>Gradebook Instructions</t>
        </is>
      </c>
      <c r="B1" s="1" t="n"/>
      <c r="C1" s="1" t="n"/>
      <c r="D1" s="1" t="n"/>
      <c r="E1" s="1" t="n"/>
      <c r="F1" s="1" t="n"/>
      <c r="G1" s="1" t="n"/>
      <c r="H1" s="1" t="n"/>
    </row>
    <row r="3" ht="22" customHeight="1">
      <c r="A3" s="27" t="inlineStr">
        <is>
          <t>1. Quick Start</t>
        </is>
      </c>
      <c r="B3" s="27" t="n"/>
      <c r="C3" s="27" t="n"/>
      <c r="D3" s="27" t="n"/>
      <c r="E3" s="27" t="n"/>
      <c r="F3" s="27" t="n"/>
      <c r="G3" s="27" t="n"/>
      <c r="H3" s="27" t="n"/>
    </row>
    <row r="4" ht="23" customHeight="1">
      <c r="A4" s="43" t="inlineStr">
        <is>
          <t>1. On Dashboard, enter the course settings.
2. On Assignments, configure assignment slots before entering scores.
3. On Gradebook, enter learner roster details.
4. Enter numeric scores or EX for excused work.
5. Review the Dashboard.</t>
        </is>
      </c>
      <c r="B4" s="43" t="n"/>
      <c r="C4" s="43" t="n"/>
      <c r="D4" s="43" t="n"/>
      <c r="E4" s="43" t="n"/>
      <c r="F4" s="43" t="n"/>
      <c r="G4" s="43" t="n"/>
      <c r="H4" s="43" t="n"/>
    </row>
    <row r="5" ht="23" customHeight="1">
      <c r="A5" s="43" t="n"/>
      <c r="B5" s="43" t="n"/>
      <c r="C5" s="43" t="n"/>
      <c r="D5" s="43" t="n"/>
      <c r="E5" s="43" t="n"/>
      <c r="F5" s="43" t="n"/>
      <c r="G5" s="43" t="n"/>
      <c r="H5" s="43" t="n"/>
    </row>
    <row r="6" ht="23" customHeight="1">
      <c r="A6" s="43" t="n"/>
      <c r="B6" s="43" t="n"/>
      <c r="C6" s="43" t="n"/>
      <c r="D6" s="43" t="n"/>
      <c r="E6" s="43" t="n"/>
      <c r="F6" s="43" t="n"/>
      <c r="G6" s="43" t="n"/>
      <c r="H6" s="43" t="n"/>
    </row>
    <row r="7" ht="23" customHeight="1">
      <c r="A7" s="43" t="n"/>
      <c r="B7" s="43" t="n"/>
      <c r="C7" s="43" t="n"/>
      <c r="D7" s="43" t="n"/>
      <c r="E7" s="43" t="n"/>
      <c r="F7" s="43" t="n"/>
      <c r="G7" s="43" t="n"/>
      <c r="H7" s="43" t="n"/>
    </row>
    <row r="8" ht="23" customHeight="1">
      <c r="A8" s="43" t="n"/>
      <c r="B8" s="43" t="n"/>
      <c r="C8" s="43" t="n"/>
      <c r="D8" s="43" t="n"/>
      <c r="E8" s="43" t="n"/>
      <c r="F8" s="43" t="n"/>
      <c r="G8" s="43" t="n"/>
      <c r="H8" s="43" t="n"/>
    </row>
    <row r="10" ht="22" customHeight="1">
      <c r="A10" s="27" t="inlineStr">
        <is>
          <t>2. Score Entry Rules</t>
        </is>
      </c>
      <c r="B10" s="27" t="n"/>
      <c r="C10" s="27" t="n"/>
      <c r="D10" s="27" t="n"/>
      <c r="E10" s="27" t="n"/>
      <c r="F10" s="27" t="n"/>
      <c r="G10" s="27" t="n"/>
      <c r="H10" s="27" t="n"/>
    </row>
    <row r="11" ht="23" customHeight="1">
      <c r="A11" s="43" t="inlineStr">
        <is>
          <t>• Enter a number from zero through the assignment maximum.
• Enter EX when work is excused.
• Leave future or not-yet-graded work blank.
• Numeric zero means the learner earned zero points.</t>
        </is>
      </c>
      <c r="B11" s="43" t="n"/>
      <c r="C11" s="43" t="n"/>
      <c r="D11" s="43" t="n"/>
      <c r="E11" s="43" t="n"/>
      <c r="F11" s="43" t="n"/>
      <c r="G11" s="43" t="n"/>
      <c r="H11" s="43" t="n"/>
    </row>
    <row r="12" ht="23" customHeight="1">
      <c r="A12" s="43" t="n"/>
      <c r="B12" s="43" t="n"/>
      <c r="C12" s="43" t="n"/>
      <c r="D12" s="43" t="n"/>
      <c r="E12" s="43" t="n"/>
      <c r="F12" s="43" t="n"/>
      <c r="G12" s="43" t="n"/>
      <c r="H12" s="43" t="n"/>
    </row>
    <row r="13" ht="23" customHeight="1">
      <c r="A13" s="43" t="n"/>
      <c r="B13" s="43" t="n"/>
      <c r="C13" s="43" t="n"/>
      <c r="D13" s="43" t="n"/>
      <c r="E13" s="43" t="n"/>
      <c r="F13" s="43" t="n"/>
      <c r="G13" s="43" t="n"/>
      <c r="H13" s="43" t="n"/>
    </row>
    <row r="14" ht="23" customHeight="1">
      <c r="A14" s="43" t="n"/>
      <c r="B14" s="43" t="n"/>
      <c r="C14" s="43" t="n"/>
      <c r="D14" s="43" t="n"/>
      <c r="E14" s="43" t="n"/>
      <c r="F14" s="43" t="n"/>
      <c r="G14" s="43" t="n"/>
      <c r="H14" s="43" t="n"/>
    </row>
    <row r="16" ht="22" customHeight="1">
      <c r="A16" s="27" t="inlineStr">
        <is>
          <t>3. Blank Score Behavior</t>
        </is>
      </c>
      <c r="B16" s="27" t="n"/>
      <c r="C16" s="27" t="n"/>
      <c r="D16" s="27" t="n"/>
      <c r="E16" s="27" t="n"/>
      <c r="F16" s="27" t="n"/>
      <c r="G16" s="27" t="n"/>
      <c r="H16" s="27" t="n"/>
    </row>
    <row r="17" ht="23" customHeight="1">
      <c r="A17" s="43" t="inlineStr">
        <is>
          <t>• Overdue blank treatment follows the Dashboard setting.
• Future blank assignments do not affect the current grade.
• Assignments without a due date are not treated as overdue.
• Missing-work counts exclude EX.</t>
        </is>
      </c>
      <c r="B17" s="43" t="n"/>
      <c r="C17" s="43" t="n"/>
      <c r="D17" s="43" t="n"/>
      <c r="E17" s="43" t="n"/>
      <c r="F17" s="43" t="n"/>
      <c r="G17" s="43" t="n"/>
      <c r="H17" s="43" t="n"/>
    </row>
    <row r="18" ht="23" customHeight="1">
      <c r="A18" s="43" t="n"/>
      <c r="B18" s="43" t="n"/>
      <c r="C18" s="43" t="n"/>
      <c r="D18" s="43" t="n"/>
      <c r="E18" s="43" t="n"/>
      <c r="F18" s="43" t="n"/>
      <c r="G18" s="43" t="n"/>
      <c r="H18" s="43" t="n"/>
    </row>
    <row r="19" ht="23" customHeight="1">
      <c r="A19" s="43" t="n"/>
      <c r="B19" s="43" t="n"/>
      <c r="C19" s="43" t="n"/>
      <c r="D19" s="43" t="n"/>
      <c r="E19" s="43" t="n"/>
      <c r="F19" s="43" t="n"/>
      <c r="G19" s="43" t="n"/>
      <c r="H19" s="43" t="n"/>
    </row>
    <row r="20" ht="23" customHeight="1">
      <c r="A20" s="43" t="n"/>
      <c r="B20" s="43" t="n"/>
      <c r="C20" s="43" t="n"/>
      <c r="D20" s="43" t="n"/>
      <c r="E20" s="43" t="n"/>
      <c r="F20" s="43" t="n"/>
      <c r="G20" s="43" t="n"/>
      <c r="H20" s="43" t="n"/>
    </row>
    <row r="22" ht="22" customHeight="1">
      <c r="A22" s="27" t="inlineStr">
        <is>
          <t>4. Assignment Slot Warning</t>
        </is>
      </c>
      <c r="B22" s="27" t="n"/>
      <c r="C22" s="27" t="n"/>
      <c r="D22" s="27" t="n"/>
      <c r="E22" s="27" t="n"/>
      <c r="F22" s="27" t="n"/>
      <c r="G22" s="27" t="n"/>
      <c r="H22" s="27" t="n"/>
    </row>
    <row r="23" ht="23" customHeight="1">
      <c r="A23" s="42" t="inlineStr">
        <is>
          <t>• Configure assignment slots before entering scores.
• Renaming an assignment is acceptable.
• Do not reorder slots after scores are entered.
• Set Active to No instead of moving an assignment.</t>
        </is>
      </c>
      <c r="B23" s="42" t="n"/>
      <c r="C23" s="42" t="n"/>
      <c r="D23" s="42" t="n"/>
      <c r="E23" s="42" t="n"/>
      <c r="F23" s="42" t="n"/>
      <c r="G23" s="42" t="n"/>
      <c r="H23" s="42" t="n"/>
    </row>
    <row r="24" ht="23" customHeight="1">
      <c r="A24" s="42" t="n"/>
      <c r="B24" s="42" t="n"/>
      <c r="C24" s="42" t="n"/>
      <c r="D24" s="42" t="n"/>
      <c r="E24" s="42" t="n"/>
      <c r="F24" s="42" t="n"/>
      <c r="G24" s="42" t="n"/>
      <c r="H24" s="42" t="n"/>
    </row>
    <row r="25" ht="23" customHeight="1">
      <c r="A25" s="42" t="n"/>
      <c r="B25" s="42" t="n"/>
      <c r="C25" s="42" t="n"/>
      <c r="D25" s="42" t="n"/>
      <c r="E25" s="42" t="n"/>
      <c r="F25" s="42" t="n"/>
      <c r="G25" s="42" t="n"/>
      <c r="H25" s="42" t="n"/>
    </row>
    <row r="26" ht="23" customHeight="1">
      <c r="A26" s="42" t="n"/>
      <c r="B26" s="42" t="n"/>
      <c r="C26" s="42" t="n"/>
      <c r="D26" s="42" t="n"/>
      <c r="E26" s="42" t="n"/>
      <c r="F26" s="42" t="n"/>
      <c r="G26" s="42" t="n"/>
      <c r="H26" s="42" t="n"/>
    </row>
    <row r="28" ht="22" customHeight="1">
      <c r="A28" s="27" t="inlineStr">
        <is>
          <t>5. Review Checklist</t>
        </is>
      </c>
      <c r="B28" s="27" t="n"/>
      <c r="C28" s="27" t="n"/>
      <c r="D28" s="27" t="n"/>
      <c r="E28" s="27" t="n"/>
      <c r="F28" s="27" t="n"/>
      <c r="G28" s="27" t="n"/>
      <c r="H28" s="27" t="n"/>
    </row>
    <row r="29" ht="23" customHeight="1">
      <c r="A29" s="43" t="inlineStr">
        <is>
          <t>☐ Confirm the as-of date.
☐ Confirm grade thresholds are descending.
☐ Confirm active assignment details.
☐ Resolve duplicate Student IDs.
☐ Review missing work and low grades.</t>
        </is>
      </c>
      <c r="B29" s="43" t="n"/>
      <c r="C29" s="43" t="n"/>
      <c r="D29" s="43" t="n"/>
      <c r="E29" s="43" t="n"/>
      <c r="F29" s="43" t="n"/>
      <c r="G29" s="43" t="n"/>
      <c r="H29" s="43" t="n"/>
    </row>
    <row r="30" ht="23" customHeight="1">
      <c r="A30" s="43" t="n"/>
      <c r="B30" s="43" t="n"/>
      <c r="C30" s="43" t="n"/>
      <c r="D30" s="43" t="n"/>
      <c r="E30" s="43" t="n"/>
      <c r="F30" s="43" t="n"/>
      <c r="G30" s="43" t="n"/>
      <c r="H30" s="43" t="n"/>
    </row>
    <row r="31" ht="23" customHeight="1">
      <c r="A31" s="43" t="n"/>
      <c r="B31" s="43" t="n"/>
      <c r="C31" s="43" t="n"/>
      <c r="D31" s="43" t="n"/>
      <c r="E31" s="43" t="n"/>
      <c r="F31" s="43" t="n"/>
      <c r="G31" s="43" t="n"/>
      <c r="H31" s="43" t="n"/>
    </row>
    <row r="32" ht="23" customHeight="1">
      <c r="A32" s="43" t="n"/>
      <c r="B32" s="43" t="n"/>
      <c r="C32" s="43" t="n"/>
      <c r="D32" s="43" t="n"/>
      <c r="E32" s="43" t="n"/>
      <c r="F32" s="43" t="n"/>
      <c r="G32" s="43" t="n"/>
      <c r="H32" s="43" t="n"/>
    </row>
    <row r="33" ht="23" customHeight="1">
      <c r="A33" s="43" t="n"/>
      <c r="B33" s="43" t="n"/>
      <c r="C33" s="43" t="n"/>
      <c r="D33" s="43" t="n"/>
      <c r="E33" s="43" t="n"/>
      <c r="F33" s="43" t="n"/>
      <c r="G33" s="43" t="n"/>
      <c r="H33" s="43" t="n"/>
    </row>
    <row r="35" ht="22" customHeight="1">
      <c r="A35" s="27" t="inlineStr">
        <is>
          <t>6. Data-Minimization Note</t>
        </is>
      </c>
      <c r="B35" s="27" t="n"/>
      <c r="C35" s="27" t="n"/>
      <c r="D35" s="27" t="n"/>
      <c r="E35" s="27" t="n"/>
      <c r="F35" s="27" t="n"/>
      <c r="G35" s="27" t="n"/>
      <c r="H35" s="27" t="n"/>
    </row>
    <row r="36" ht="23" customHeight="1">
      <c r="A36" s="44" t="inlineStr">
        <is>
          <t>Use locally assigned learner identifiers and display names only. Do not store Social Security numbers, dates of birth, financial information, medical information, or unrelated personal notes.</t>
        </is>
      </c>
      <c r="B36" s="44" t="n"/>
      <c r="C36" s="44" t="n"/>
      <c r="D36" s="44" t="n"/>
      <c r="E36" s="44" t="n"/>
      <c r="F36" s="44" t="n"/>
      <c r="G36" s="44" t="n"/>
      <c r="H36" s="44" t="n"/>
    </row>
    <row r="37" ht="23" customHeight="1">
      <c r="A37" s="44" t="n"/>
      <c r="B37" s="44" t="n"/>
      <c r="C37" s="44" t="n"/>
      <c r="D37" s="44" t="n"/>
      <c r="E37" s="44" t="n"/>
      <c r="F37" s="44" t="n"/>
      <c r="G37" s="44" t="n"/>
      <c r="H37" s="44" t="n"/>
    </row>
    <row r="39" ht="22" customHeight="1">
      <c r="A39" s="27" t="inlineStr">
        <is>
          <t>7. Template Scope</t>
        </is>
      </c>
      <c r="B39" s="27" t="n"/>
      <c r="C39" s="27" t="n"/>
      <c r="D39" s="27" t="n"/>
      <c r="E39" s="27" t="n"/>
      <c r="F39" s="27" t="n"/>
      <c r="G39" s="27" t="n"/>
      <c r="H39" s="27" t="n"/>
    </row>
    <row r="40" ht="23" customHeight="1">
      <c r="A40" s="43" t="inlineStr">
        <is>
          <t>This workbook is a points-based instructional gradebook template. It does not determine institutional policy or make claims of legal, privacy, accreditation, or regulatory compliance.</t>
        </is>
      </c>
      <c r="B40" s="43" t="n"/>
      <c r="C40" s="43" t="n"/>
      <c r="D40" s="43" t="n"/>
      <c r="E40" s="43" t="n"/>
      <c r="F40" s="43" t="n"/>
      <c r="G40" s="43" t="n"/>
      <c r="H40" s="43" t="n"/>
    </row>
    <row r="41" ht="23" customHeight="1">
      <c r="A41" s="43" t="n"/>
      <c r="B41" s="43" t="n"/>
      <c r="C41" s="43" t="n"/>
      <c r="D41" s="43" t="n"/>
      <c r="E41" s="43" t="n"/>
      <c r="F41" s="43" t="n"/>
      <c r="G41" s="43" t="n"/>
      <c r="H41" s="43" t="n"/>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2026-09-07T23:26:31Z</dcterms:created>
  <dcterms:modified xmlns:dcterms="http://purl.org/dc/terms/" xmlns:xsi="http://www.w3.org/2001/XMLSchema-instance" xsi:type="dcterms:W3CDTF">2026-09-07T23:26:32+00:00Z</dcterms:modified>
</cp:coreProperties>
</file>