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'Dashboard'!$A$1:$L$34</definedName>
    <definedName name="_xlnm._FilterDatabase" localSheetId="1" hidden="1">'Bookings'!$A$1:$T$201</definedName>
    <definedName name="_xlnm.Print_Area" localSheetId="3">'Instructions'!$A$1:$B$44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sz val="11"/>
    </font>
    <font>
      <name val="Calibri"/>
      <b val="1"/>
      <color rgb="00FFFFFF"/>
      <sz val="11"/>
    </font>
    <font>
      <name val="Calibri"/>
      <b val="1"/>
      <color rgb="00183B4E"/>
      <sz val="20"/>
    </font>
    <font>
      <name val="Calibri"/>
      <color rgb="00000000"/>
      <sz val="11"/>
    </font>
    <font>
      <name val="Calibri"/>
      <b val="1"/>
      <color rgb="00183B4E"/>
      <sz val="12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2F6F73"/>
      </patternFill>
    </fill>
    <fill>
      <patternFill patternType="solid">
        <fgColor rgb="00E7E6E6"/>
      </patternFill>
    </fill>
    <fill>
      <patternFill patternType="solid">
        <fgColor rgb="00E2F0D9"/>
      </patternFill>
    </fill>
    <fill>
      <patternFill patternType="solid">
        <fgColor rgb="00B7473A"/>
      </patternFill>
    </fill>
    <fill>
      <patternFill patternType="solid">
        <fgColor rgb="00FFC000"/>
      </patternFill>
    </fill>
    <fill>
      <patternFill patternType="solid">
        <fgColor rgb="002F7D5B"/>
      </patternFill>
    </fill>
  </fills>
  <borders count="3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bottom style="hair">
        <color rgb="00C9D7D9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2" borderId="0" pivotButton="0" quotePrefix="0" xfId="0"/>
    <xf numFmtId="0" fontId="2" fillId="0" borderId="0" pivotButton="0" quotePrefix="0" xfId="0"/>
    <xf numFmtId="164" fontId="0" fillId="3" borderId="1" applyProtection="1" pivotButton="0" quotePrefix="0" xfId="0">
      <protection locked="0" hidden="0"/>
    </xf>
    <xf numFmtId="164" fontId="0" fillId="4" borderId="1" pivotButton="0" quotePrefix="0" xfId="0"/>
    <xf numFmtId="0" fontId="0" fillId="4" borderId="1" pivotButton="0" quotePrefix="0" xfId="0"/>
    <xf numFmtId="0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2" fontId="0" fillId="4" borderId="1" pivotButton="0" quotePrefix="0" xfId="0"/>
    <xf numFmtId="0" fontId="3" fillId="5" borderId="1" pivotButton="0" quotePrefix="0" xfId="0"/>
    <xf numFmtId="2" fontId="3" fillId="5" borderId="1" pivotButton="0" quotePrefix="0" xfId="0"/>
    <xf numFmtId="0" fontId="5" fillId="3" borderId="2" applyAlignment="1" applyProtection="1" pivotButton="0" quotePrefix="0" xfId="0">
      <alignment vertical="top"/>
      <protection locked="0" hidden="0"/>
    </xf>
    <xf numFmtId="164" fontId="5" fillId="3" borderId="2" applyAlignment="1" applyProtection="1" pivotButton="0" quotePrefix="0" xfId="0">
      <alignment vertical="top"/>
      <protection locked="0" hidden="0"/>
    </xf>
    <xf numFmtId="18" fontId="5" fillId="3" borderId="2" applyAlignment="1" applyProtection="1" pivotButton="0" quotePrefix="0" xfId="0">
      <alignment vertical="top"/>
      <protection locked="0" hidden="0"/>
    </xf>
    <xf numFmtId="0" fontId="5" fillId="3" borderId="2" applyAlignment="1" applyProtection="1" pivotButton="0" quotePrefix="0" xfId="0">
      <alignment vertical="top" wrapText="1"/>
      <protection locked="0" hidden="0"/>
    </xf>
    <xf numFmtId="0" fontId="5" fillId="6" borderId="2" applyAlignment="1" pivotButton="0" quotePrefix="0" xfId="0">
      <alignment vertical="top"/>
    </xf>
    <xf numFmtId="2" fontId="5" fillId="6" borderId="2" applyAlignment="1" pivotButton="0" quotePrefix="0" xfId="0">
      <alignment vertical="top"/>
    </xf>
    <xf numFmtId="0" fontId="5" fillId="6" borderId="2" applyAlignment="1" pivotButton="0" quotePrefix="0" xfId="0">
      <alignment vertical="top" wrapText="1"/>
    </xf>
    <xf numFmtId="0" fontId="3" fillId="2" borderId="0" pivotButton="0" quotePrefix="0" xfId="0"/>
    <xf numFmtId="0" fontId="0" fillId="7" borderId="1" applyAlignment="1" pivotButton="0" quotePrefix="0" xfId="0">
      <alignment vertical="top"/>
    </xf>
    <xf numFmtId="18" fontId="0" fillId="7" borderId="1" applyAlignment="1" pivotButton="0" quotePrefix="0" xfId="0">
      <alignment vertical="top"/>
    </xf>
    <xf numFmtId="0" fontId="0" fillId="7" borderId="1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6" borderId="0" applyAlignment="1" pivotButton="0" quotePrefix="0" xfId="0">
      <alignment vertical="top" wrapText="1"/>
    </xf>
    <xf numFmtId="0" fontId="0" fillId="7" borderId="0" applyAlignment="1" pivotButton="0" quotePrefix="0" xfId="0">
      <alignment vertical="top" wrapText="1"/>
    </xf>
    <xf numFmtId="0" fontId="0" fillId="8" borderId="0" applyAlignment="1" pivotButton="0" quotePrefix="0" xfId="0">
      <alignment vertical="top" wrapText="1"/>
    </xf>
    <xf numFmtId="0" fontId="0" fillId="9" borderId="0" applyAlignment="1" pivotButton="0" quotePrefix="0" xfId="0">
      <alignment vertical="top" wrapText="1"/>
    </xf>
    <xf numFmtId="0" fontId="0" fillId="10" borderId="0" applyAlignment="1" pivotButton="0" quotePrefix="0" xfId="0">
      <alignment vertical="top" wrapText="1"/>
    </xf>
    <xf numFmtId="164" fontId="0" fillId="3" borderId="1" applyProtection="1" pivotButton="0" quotePrefix="0" xfId="0">
      <protection locked="0" hidden="0"/>
    </xf>
    <xf numFmtId="164" fontId="0" fillId="4" borderId="1" pivotButton="0" quotePrefix="0" xfId="0"/>
    <xf numFmtId="164" fontId="5" fillId="3" borderId="2" applyAlignment="1" applyProtection="1" pivotButton="0" quotePrefix="0" xfId="0">
      <alignment vertical="top"/>
      <protection locked="0" hidden="0"/>
    </xf>
  </cellXfs>
  <cellStyles count="1">
    <cellStyle name="Normal" xfId="0" builtinId="0" hidden="0"/>
  </cellStyles>
  <dxfs count="10"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b val="1"/>
        <color rgb="00FFFFFF"/>
        <sz val="11"/>
      </font>
      <fill>
        <patternFill patternType="solid">
          <fgColor rgb="002F7D5B"/>
        </patternFill>
      </fill>
    </dxf>
    <dxf>
      <font>
        <name val="Calibri"/>
        <b val="1"/>
        <color rgb="00183B4E"/>
        <sz val="11"/>
      </font>
      <fill>
        <patternFill patternType="solid">
          <fgColor rgb="00FFC000"/>
        </patternFill>
      </fill>
    </dxf>
    <dxf>
      <font>
        <name val="Calibri"/>
        <b val="1"/>
        <color rgb="00183B4E"/>
        <sz val="11"/>
      </font>
      <fill>
        <patternFill patternType="solid">
          <fgColor rgb="00F4CCCC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4CCCC"/>
        </patternFill>
      </fill>
    </dxf>
    <dxf>
      <font>
        <name val="Calibri"/>
        <color rgb="00666666"/>
        <sz val="11"/>
      </font>
      <fill>
        <patternFill patternType="solid">
          <fgColor rgb="00D9D9D9"/>
        </patternFill>
      </fill>
    </dxf>
    <dxf>
      <fill>
        <patternFill patternType="solid">
          <fgColor rgb="00E2F0D9"/>
        </patternFill>
      </fill>
    </dxf>
    <dxf>
      <font>
        <name val="Calibri"/>
        <b val="1"/>
        <sz val="11"/>
      </font>
      <border>
        <left style="medium">
          <color rgb="00B7473A"/>
        </left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Bookings by Lab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'Dashboard'!$A$11:$A$15</f>
            </numRef>
          </cat>
          <val>
            <numRef>
              <f>'Dashboard'!$B$11:$B$15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Lab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Booking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'Dashboard'!G10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C000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00000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A5A5A5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0AD47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'Dashboard'!$F$11:$F$15</f>
            </numRef>
          </cat>
          <val>
            <numRef>
              <f>'Dashboard'!$G$11:$G$15</f>
            </numRef>
          </val>
        </ser>
        <dLbls>
          <showVal val="1"/>
          <showCatName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486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ookings" displayName="tblBookings" ref="A1:T201" headerRowCount="1">
  <autoFilter ref="A1:T201"/>
  <tableColumns count="20">
    <tableColumn id="1" name="Booking ID"/>
    <tableColumn id="2" name="Request Date"/>
    <tableColumn id="3" name="Booking Date"/>
    <tableColumn id="4" name="Start Time"/>
    <tableColumn id="5" name="End Time"/>
    <tableColumn id="6" name="Lab"/>
    <tableColumn id="7" name="Course or Program"/>
    <tableColumn id="8" name="Requestor"/>
    <tableColumn id="9" name="Expected Attendees"/>
    <tableColumn id="10" name="Activity Type"/>
    <tableColumn id="11" name="Equipment Needs"/>
    <tableColumn id="12" name="Setup Minutes"/>
    <tableColumn id="13" name="Status"/>
    <tableColumn id="14" name="Approval Owner"/>
    <tableColumn id="15" name="Decision Date"/>
    <tableColumn id="16" name="Lab Capacity"/>
    <tableColumn id="17" name="Duration Hours"/>
    <tableColumn id="18" name="Conflict Flag"/>
    <tableColumn id="19" name="Readiness Alert"/>
    <tableColumn id="20" name="Notes"/>
  </tableColumns>
  <tableStyleInfo name="TableStyleMedium2" showRowStripes="1"/>
</table>
</file>

<file path=xl/tables/table2.xml><?xml version="1.0" encoding="utf-8"?>
<table xmlns="http://schemas.openxmlformats.org/spreadsheetml/2006/main" id="2" name="tblLabs" displayName="tblLabs" ref="A1:F6" headerRowCount="1">
  <autoFilter ref="A1:F6"/>
  <tableColumns count="6">
    <tableColumn id="1" name="Lab Name"/>
    <tableColumn id="2" name="Location"/>
    <tableColumn id="3" name="Capacity"/>
    <tableColumn id="4" name="Open Time"/>
    <tableColumn id="5" name="Close Time"/>
    <tableColumn id="6" name="Activ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workbookViewId="0">
      <pane ySplit="3" topLeftCell="A4" activePane="bottomLeft" state="frozen"/>
      <selection pane="bottomLeft" activeCell="B2" sqref="B2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20" customWidth="1" min="4" max="4"/>
    <col width="17" customWidth="1" min="5" max="5"/>
    <col width="18" customWidth="1" min="6" max="6"/>
    <col width="18" customWidth="1" min="7" max="7"/>
    <col width="14" customWidth="1" min="8" max="8"/>
    <col width="17" customWidth="1" min="9" max="9"/>
    <col width="17" customWidth="1" min="10" max="10"/>
    <col width="14" customWidth="1" min="11" max="11"/>
    <col width="14" customWidth="1" min="12" max="12"/>
  </cols>
  <sheetData>
    <row r="1" ht="28" customHeight="1">
      <c r="A1" s="1" t="inlineStr">
        <is>
          <t>Lab Booking Dashboard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Reporting Start Date</t>
        </is>
      </c>
      <c r="B2" s="34" t="n">
        <v>46266</v>
      </c>
      <c r="D2" s="3" t="inlineStr">
        <is>
          <t>Last Refreshed</t>
        </is>
      </c>
      <c r="E2" s="35">
        <f>TODAY()</f>
        <v/>
      </c>
    </row>
    <row r="3">
      <c r="A3" s="3" t="inlineStr">
        <is>
          <t>Reporting End Date</t>
        </is>
      </c>
      <c r="B3" s="34" t="n">
        <v>46295</v>
      </c>
      <c r="D3" s="3" t="inlineStr">
        <is>
          <t>Date Range Check</t>
        </is>
      </c>
      <c r="E3" s="6">
        <f>IF(OR(B2="",B3=""),"Enter both dates",IF(B3&lt;B2,"End date is before start date","OK"))</f>
        <v/>
      </c>
    </row>
    <row r="4"/>
    <row r="5">
      <c r="A5" s="7" t="inlineStr">
        <is>
          <t>Active Bookings</t>
        </is>
      </c>
      <c r="B5" s="7" t="n"/>
      <c r="C5" s="7" t="inlineStr">
        <is>
          <t>Pending Requests</t>
        </is>
      </c>
      <c r="D5" s="7" t="n"/>
      <c r="E5" s="7" t="inlineStr">
        <is>
          <t>Approved Hours</t>
        </is>
      </c>
      <c r="F5" s="7" t="n"/>
      <c r="G5" s="7" t="inlineStr">
        <is>
          <t>Booking Conflicts</t>
        </is>
      </c>
      <c r="H5" s="7" t="n"/>
      <c r="I5" s="7" t="inlineStr">
        <is>
          <t>Readiness Alerts</t>
        </is>
      </c>
      <c r="J5" s="7" t="n"/>
    </row>
    <row r="6">
      <c r="A6" s="8">
        <f>IF(OR($B$2="",$B$3="",$B$3&lt;$B$2),"",COUNTIFS(Bookings!$C$2:$C$201,"&gt;="&amp;$B$2,Bookings!$C$2:$C$201,"&lt;="&amp;$B$3,Bookings!$A$2:$A$201,"&lt;&gt;",Bookings!$M$2:$M$201,"&lt;&gt;Canceled",Bookings!$M$2:$M$201,"&lt;&gt;Declined"))</f>
        <v/>
      </c>
      <c r="B6" s="8" t="n"/>
      <c r="C6" s="8">
        <f>IF(OR($B$2="",$B$3="",$B$3&lt;$B$2),"",COUNTIFS(Bookings!$C$2:$C$201,"&gt;="&amp;$B$2,Bookings!$C$2:$C$201,"&lt;="&amp;$B$3,Bookings!$M$2:$M$201,"Requested"))</f>
        <v/>
      </c>
      <c r="D6" s="8" t="n"/>
      <c r="E6" s="9">
        <f>IF(OR($B$2="",$B$3="",$B$3&lt;$B$2),"",SUMIFS(Bookings!$Q$2:$Q$201,Bookings!$C$2:$C$201,"&gt;="&amp;$B$2,Bookings!$C$2:$C$201,"&lt;="&amp;$B$3,Bookings!$M$2:$M$201,"Approved")+SUMIFS(Bookings!$Q$2:$Q$201,Bookings!$C$2:$C$201,"&gt;="&amp;$B$2,Bookings!$C$2:$C$201,"&lt;="&amp;$B$3,Bookings!$M$2:$M$201,"Completed"))</f>
        <v/>
      </c>
      <c r="F6" s="8" t="n"/>
      <c r="G6" s="8">
        <f>IF(OR($B$2="",$B$3="",$B$3&lt;$B$2),"",COUNTIFS(Bookings!$C$2:$C$201,"&gt;="&amp;$B$2,Bookings!$C$2:$C$201,"&lt;="&amp;$B$3,Bookings!$R$2:$R$201,"Conflict"))</f>
        <v/>
      </c>
      <c r="H6" s="8" t="n"/>
      <c r="I6" s="8">
        <f>IF(OR($B$2="",$B$3="",$B$3&lt;$B$2),"",COUNTIFS(Bookings!$C$2:$C$201,"&gt;="&amp;$B$2,Bookings!$C$2:$C$201,"&lt;="&amp;$B$3,Bookings!$S$2:$S$201,"&lt;&gt;",Bookings!$A$2:$A$201,"&lt;&gt;"))</f>
        <v/>
      </c>
      <c r="J6" s="8" t="n"/>
    </row>
    <row r="7">
      <c r="A7" s="8" t="n"/>
      <c r="B7" s="8" t="n"/>
      <c r="C7" s="8" t="n"/>
      <c r="D7" s="8" t="n"/>
      <c r="E7" s="8">
        <f>""</f>
        <v/>
      </c>
      <c r="F7" s="8" t="n"/>
      <c r="G7" s="8" t="n"/>
      <c r="H7" s="8" t="n"/>
      <c r="I7" s="8" t="n"/>
      <c r="J7" s="8" t="n"/>
    </row>
    <row r="8">
      <c r="E8">
        <f>""</f>
        <v/>
      </c>
    </row>
    <row r="9">
      <c r="E9">
        <f>""</f>
        <v/>
      </c>
    </row>
    <row r="10">
      <c r="A10" s="10" t="inlineStr">
        <is>
          <t>Lab</t>
        </is>
      </c>
      <c r="B10" s="10" t="inlineStr">
        <is>
          <t>Active Bookings</t>
        </is>
      </c>
      <c r="C10" s="10" t="inlineStr">
        <is>
          <t>Approved Hours</t>
        </is>
      </c>
      <c r="D10" s="10" t="inlineStr">
        <is>
          <t>Expected Attendees</t>
        </is>
      </c>
      <c r="E10">
        <f>""</f>
        <v/>
      </c>
      <c r="F10" s="10" t="inlineStr">
        <is>
          <t>Status</t>
        </is>
      </c>
      <c r="G10" s="10" t="inlineStr">
        <is>
          <t>Booking Count</t>
        </is>
      </c>
    </row>
    <row r="11">
      <c r="A11" s="6">
        <f>Lists!A2</f>
        <v/>
      </c>
      <c r="B11" s="6">
        <f>IF(OR($B$2="",$B$3="",$B$3&lt;$B$2),"",COUNTIFS(Bookings!$F$2:$F$201,$A11,Bookings!$C$2:$C$201,"&gt;="&amp;$B$2,Bookings!$C$2:$C$201,"&lt;="&amp;$B$3,Bookings!$M$2:$M$201,"&lt;&gt;Canceled",Bookings!$M$2:$M$201,"&lt;&gt;Declined"))</f>
        <v/>
      </c>
      <c r="C11" s="11">
        <f>IF(OR($B$2="",$B$3="",$B$3&lt;$B$2),"",SUMIFS(Bookings!$Q$2:$Q$201,Bookings!$F$2:$F$201,$A11,Bookings!$C$2:$C$201,"&gt;="&amp;$B$2,Bookings!$C$2:$C$201,"&lt;="&amp;$B$3,Bookings!$M$2:$M$201,"Approved")+SUMIFS(Bookings!$Q$2:$Q$201,Bookings!$F$2:$F$201,$A11,Bookings!$C$2:$C$201,"&gt;="&amp;$B$2,Bookings!$C$2:$C$201,"&lt;="&amp;$B$3,Bookings!$M$2:$M$201,"Completed"))</f>
        <v/>
      </c>
      <c r="D11" s="6">
        <f>IF(OR($B$2="",$B$3="",$B$3&lt;$B$2),"",SUMIFS(Bookings!$I$2:$I$201,Bookings!$F$2:$F$201,$A11,Bookings!$C$2:$C$201,"&gt;="&amp;$B$2,Bookings!$C$2:$C$201,"&lt;="&amp;$B$3,Bookings!$M$2:$M$201,"&lt;&gt;Canceled",Bookings!$M$2:$M$201,"&lt;&gt;Declined"))</f>
        <v/>
      </c>
      <c r="E11">
        <f>""</f>
        <v/>
      </c>
      <c r="F11" s="6" t="inlineStr">
        <is>
          <t>Requested</t>
        </is>
      </c>
      <c r="G11" s="6">
        <f>IF(OR($B$2="",$B$3="",$B$3&lt;$B$2),"",COUNTIFS(Bookings!$M$2:$M$201,F11,Bookings!$C$2:$C$201,"&gt;="&amp;$B$2,Bookings!$C$2:$C$201,"&lt;="&amp;$B$3))</f>
        <v/>
      </c>
    </row>
    <row r="12">
      <c r="A12" s="6">
        <f>Lists!A3</f>
        <v/>
      </c>
      <c r="B12" s="6">
        <f>IF(OR($B$2="",$B$3="",$B$3&lt;$B$2),"",COUNTIFS(Bookings!$F$2:$F$201,$A12,Bookings!$C$2:$C$201,"&gt;="&amp;$B$2,Bookings!$C$2:$C$201,"&lt;="&amp;$B$3,Bookings!$M$2:$M$201,"&lt;&gt;Canceled",Bookings!$M$2:$M$201,"&lt;&gt;Declined"))</f>
        <v/>
      </c>
      <c r="C12" s="11">
        <f>IF(OR($B$2="",$B$3="",$B$3&lt;$B$2),"",SUMIFS(Bookings!$Q$2:$Q$201,Bookings!$F$2:$F$201,$A12,Bookings!$C$2:$C$201,"&gt;="&amp;$B$2,Bookings!$C$2:$C$201,"&lt;="&amp;$B$3,Bookings!$M$2:$M$201,"Approved")+SUMIFS(Bookings!$Q$2:$Q$201,Bookings!$F$2:$F$201,$A12,Bookings!$C$2:$C$201,"&gt;="&amp;$B$2,Bookings!$C$2:$C$201,"&lt;="&amp;$B$3,Bookings!$M$2:$M$201,"Completed"))</f>
        <v/>
      </c>
      <c r="D12" s="6">
        <f>IF(OR($B$2="",$B$3="",$B$3&lt;$B$2),"",SUMIFS(Bookings!$I$2:$I$201,Bookings!$F$2:$F$201,$A12,Bookings!$C$2:$C$201,"&gt;="&amp;$B$2,Bookings!$C$2:$C$201,"&lt;="&amp;$B$3,Bookings!$M$2:$M$201,"&lt;&gt;Canceled",Bookings!$M$2:$M$201,"&lt;&gt;Declined"))</f>
        <v/>
      </c>
      <c r="E12">
        <f>""</f>
        <v/>
      </c>
      <c r="F12" s="6" t="inlineStr">
        <is>
          <t>Approved</t>
        </is>
      </c>
      <c r="G12" s="6">
        <f>IF(OR($B$2="",$B$3="",$B$3&lt;$B$2),"",COUNTIFS(Bookings!$M$2:$M$201,F12,Bookings!$C$2:$C$201,"&gt;="&amp;$B$2,Bookings!$C$2:$C$201,"&lt;="&amp;$B$3))</f>
        <v/>
      </c>
    </row>
    <row r="13">
      <c r="A13" s="6">
        <f>Lists!A4</f>
        <v/>
      </c>
      <c r="B13" s="6">
        <f>IF(OR($B$2="",$B$3="",$B$3&lt;$B$2),"",COUNTIFS(Bookings!$F$2:$F$201,$A13,Bookings!$C$2:$C$201,"&gt;="&amp;$B$2,Bookings!$C$2:$C$201,"&lt;="&amp;$B$3,Bookings!$M$2:$M$201,"&lt;&gt;Canceled",Bookings!$M$2:$M$201,"&lt;&gt;Declined"))</f>
        <v/>
      </c>
      <c r="C13" s="11">
        <f>IF(OR($B$2="",$B$3="",$B$3&lt;$B$2),"",SUMIFS(Bookings!$Q$2:$Q$201,Bookings!$F$2:$F$201,$A13,Bookings!$C$2:$C$201,"&gt;="&amp;$B$2,Bookings!$C$2:$C$201,"&lt;="&amp;$B$3,Bookings!$M$2:$M$201,"Approved")+SUMIFS(Bookings!$Q$2:$Q$201,Bookings!$F$2:$F$201,$A13,Bookings!$C$2:$C$201,"&gt;="&amp;$B$2,Bookings!$C$2:$C$201,"&lt;="&amp;$B$3,Bookings!$M$2:$M$201,"Completed"))</f>
        <v/>
      </c>
      <c r="D13" s="6">
        <f>IF(OR($B$2="",$B$3="",$B$3&lt;$B$2),"",SUMIFS(Bookings!$I$2:$I$201,Bookings!$F$2:$F$201,$A13,Bookings!$C$2:$C$201,"&gt;="&amp;$B$2,Bookings!$C$2:$C$201,"&lt;="&amp;$B$3,Bookings!$M$2:$M$201,"&lt;&gt;Canceled",Bookings!$M$2:$M$201,"&lt;&gt;Declined"))</f>
        <v/>
      </c>
      <c r="E13">
        <f>""</f>
        <v/>
      </c>
      <c r="F13" s="6" t="inlineStr">
        <is>
          <t>Declined</t>
        </is>
      </c>
      <c r="G13" s="6">
        <f>IF(OR($B$2="",$B$3="",$B$3&lt;$B$2),"",COUNTIFS(Bookings!$M$2:$M$201,F13,Bookings!$C$2:$C$201,"&gt;="&amp;$B$2,Bookings!$C$2:$C$201,"&lt;="&amp;$B$3))</f>
        <v/>
      </c>
    </row>
    <row r="14">
      <c r="A14" s="6">
        <f>Lists!A5</f>
        <v/>
      </c>
      <c r="B14" s="6">
        <f>IF(OR($B$2="",$B$3="",$B$3&lt;$B$2),"",COUNTIFS(Bookings!$F$2:$F$201,$A14,Bookings!$C$2:$C$201,"&gt;="&amp;$B$2,Bookings!$C$2:$C$201,"&lt;="&amp;$B$3,Bookings!$M$2:$M$201,"&lt;&gt;Canceled",Bookings!$M$2:$M$201,"&lt;&gt;Declined"))</f>
        <v/>
      </c>
      <c r="C14" s="11">
        <f>IF(OR($B$2="",$B$3="",$B$3&lt;$B$2),"",SUMIFS(Bookings!$Q$2:$Q$201,Bookings!$F$2:$F$201,$A14,Bookings!$C$2:$C$201,"&gt;="&amp;$B$2,Bookings!$C$2:$C$201,"&lt;="&amp;$B$3,Bookings!$M$2:$M$201,"Approved")+SUMIFS(Bookings!$Q$2:$Q$201,Bookings!$F$2:$F$201,$A14,Bookings!$C$2:$C$201,"&gt;="&amp;$B$2,Bookings!$C$2:$C$201,"&lt;="&amp;$B$3,Bookings!$M$2:$M$201,"Completed"))</f>
        <v/>
      </c>
      <c r="D14" s="6">
        <f>IF(OR($B$2="",$B$3="",$B$3&lt;$B$2),"",SUMIFS(Bookings!$I$2:$I$201,Bookings!$F$2:$F$201,$A14,Bookings!$C$2:$C$201,"&gt;="&amp;$B$2,Bookings!$C$2:$C$201,"&lt;="&amp;$B$3,Bookings!$M$2:$M$201,"&lt;&gt;Canceled",Bookings!$M$2:$M$201,"&lt;&gt;Declined"))</f>
        <v/>
      </c>
      <c r="E14">
        <f>""</f>
        <v/>
      </c>
      <c r="F14" s="6" t="inlineStr">
        <is>
          <t>Canceled</t>
        </is>
      </c>
      <c r="G14" s="6">
        <f>IF(OR($B$2="",$B$3="",$B$3&lt;$B$2),"",COUNTIFS(Bookings!$M$2:$M$201,F14,Bookings!$C$2:$C$201,"&gt;="&amp;$B$2,Bookings!$C$2:$C$201,"&lt;="&amp;$B$3))</f>
        <v/>
      </c>
    </row>
    <row r="15">
      <c r="A15" s="6">
        <f>Lists!A6</f>
        <v/>
      </c>
      <c r="B15" s="6">
        <f>IF(OR($B$2="",$B$3="",$B$3&lt;$B$2),"",COUNTIFS(Bookings!$F$2:$F$201,$A15,Bookings!$C$2:$C$201,"&gt;="&amp;$B$2,Bookings!$C$2:$C$201,"&lt;="&amp;$B$3,Bookings!$M$2:$M$201,"&lt;&gt;Canceled",Bookings!$M$2:$M$201,"&lt;&gt;Declined"))</f>
        <v/>
      </c>
      <c r="C15" s="11">
        <f>IF(OR($B$2="",$B$3="",$B$3&lt;$B$2),"",SUMIFS(Bookings!$Q$2:$Q$201,Bookings!$F$2:$F$201,$A15,Bookings!$C$2:$C$201,"&gt;="&amp;$B$2,Bookings!$C$2:$C$201,"&lt;="&amp;$B$3,Bookings!$M$2:$M$201,"Approved")+SUMIFS(Bookings!$Q$2:$Q$201,Bookings!$F$2:$F$201,$A15,Bookings!$C$2:$C$201,"&gt;="&amp;$B$2,Bookings!$C$2:$C$201,"&lt;="&amp;$B$3,Bookings!$M$2:$M$201,"Completed"))</f>
        <v/>
      </c>
      <c r="D15" s="6">
        <f>IF(OR($B$2="",$B$3="",$B$3&lt;$B$2),"",SUMIFS(Bookings!$I$2:$I$201,Bookings!$F$2:$F$201,$A15,Bookings!$C$2:$C$201,"&gt;="&amp;$B$2,Bookings!$C$2:$C$201,"&lt;="&amp;$B$3,Bookings!$M$2:$M$201,"&lt;&gt;Canceled",Bookings!$M$2:$M$201,"&lt;&gt;Declined"))</f>
        <v/>
      </c>
      <c r="E15">
        <f>""</f>
        <v/>
      </c>
      <c r="F15" s="6" t="inlineStr">
        <is>
          <t>Completed</t>
        </is>
      </c>
      <c r="G15" s="6">
        <f>IF(OR($B$2="",$B$3="",$B$3&lt;$B$2),"",COUNTIFS(Bookings!$M$2:$M$201,F15,Bookings!$C$2:$C$201,"&gt;="&amp;$B$2,Bookings!$C$2:$C$201,"&lt;="&amp;$B$3))</f>
        <v/>
      </c>
    </row>
    <row r="16">
      <c r="A16" s="12" t="inlineStr">
        <is>
          <t>Total</t>
        </is>
      </c>
      <c r="B16" s="12">
        <f>SUM(B11:B15)</f>
        <v/>
      </c>
      <c r="C16" s="13">
        <f>SUM(C11:C15)</f>
        <v/>
      </c>
      <c r="D16" s="12">
        <f>SUM(D11:D15)</f>
        <v/>
      </c>
      <c r="E16">
        <f>""</f>
        <v/>
      </c>
      <c r="G16">
        <f>""</f>
        <v/>
      </c>
    </row>
    <row r="17">
      <c r="A17">
        <f>""</f>
        <v/>
      </c>
      <c r="B17">
        <f>""</f>
        <v/>
      </c>
      <c r="C17">
        <f>""</f>
        <v/>
      </c>
      <c r="D17">
        <f>""</f>
        <v/>
      </c>
      <c r="E17">
        <f>""</f>
        <v/>
      </c>
      <c r="G17">
        <f>""</f>
        <v/>
      </c>
    </row>
    <row r="18">
      <c r="A18">
        <f>""</f>
        <v/>
      </c>
      <c r="B18">
        <f>""</f>
        <v/>
      </c>
      <c r="C18">
        <f>""</f>
        <v/>
      </c>
      <c r="D18">
        <f>""</f>
        <v/>
      </c>
      <c r="E18">
        <f>""</f>
        <v/>
      </c>
      <c r="G18">
        <f>""</f>
        <v/>
      </c>
    </row>
    <row r="19">
      <c r="A19">
        <f>""</f>
        <v/>
      </c>
      <c r="B19">
        <f>""</f>
        <v/>
      </c>
      <c r="C19">
        <f>""</f>
        <v/>
      </c>
      <c r="D19">
        <f>""</f>
        <v/>
      </c>
      <c r="E19">
        <f>""</f>
        <v/>
      </c>
      <c r="G19">
        <f>""</f>
        <v/>
      </c>
    </row>
    <row r="20">
      <c r="A20">
        <f>""</f>
        <v/>
      </c>
      <c r="B20">
        <f>""</f>
        <v/>
      </c>
      <c r="C20">
        <f>""</f>
        <v/>
      </c>
      <c r="D20">
        <f>""</f>
        <v/>
      </c>
      <c r="E20">
        <f>""</f>
        <v/>
      </c>
      <c r="G20">
        <f>""</f>
        <v/>
      </c>
    </row>
    <row r="21">
      <c r="A21">
        <f>""</f>
        <v/>
      </c>
      <c r="B21">
        <f>""</f>
        <v/>
      </c>
      <c r="C21">
        <f>""</f>
        <v/>
      </c>
      <c r="D21">
        <f>""</f>
        <v/>
      </c>
      <c r="E21">
        <f>""</f>
        <v/>
      </c>
      <c r="G21">
        <f>""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  <c r="G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G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G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G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G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G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G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G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G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G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G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G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G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G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G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G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G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G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G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G101">
        <f>""</f>
        <v/>
      </c>
    </row>
  </sheetData>
  <conditionalFormatting sqref="B3">
    <cfRule type="expression" priority="1" dxfId="0">
      <formula>AND(B2&lt;&gt;"",B3&lt;&gt;"",B3&lt;B2)</formula>
    </cfRule>
  </conditionalFormatting>
  <conditionalFormatting sqref="E3">
    <cfRule type="expression" priority="2" dxfId="1">
      <formula>E3="OK"</formula>
    </cfRule>
    <cfRule type="expression" priority="3" dxfId="0">
      <formula>AND(E3&lt;&gt;"",E3&lt;&gt;"OK")</formula>
    </cfRule>
  </conditionalFormatting>
  <conditionalFormatting sqref="C6:D7">
    <cfRule type="cellIs" priority="4" operator="greaterThan" dxfId="2">
      <formula>0</formula>
    </cfRule>
    <cfRule type="cellIs" priority="5" operator="equal" dxfId="1">
      <formula>0</formula>
    </cfRule>
  </conditionalFormatting>
  <conditionalFormatting sqref="G6:H7">
    <cfRule type="cellIs" priority="6" operator="greaterThan" dxfId="2">
      <formula>0</formula>
    </cfRule>
    <cfRule type="cellIs" priority="7" operator="equal" dxfId="1">
      <formula>0</formula>
    </cfRule>
    <cfRule type="cellIs" priority="10" operator="greaterThan" dxfId="0">
      <formula>0</formula>
    </cfRule>
  </conditionalFormatting>
  <conditionalFormatting sqref="I6:J7">
    <cfRule type="cellIs" priority="8" operator="greaterThan" dxfId="2">
      <formula>0</formula>
    </cfRule>
    <cfRule type="cellIs" priority="9" operator="equal" dxfId="1">
      <formula>0</formula>
    </cfRule>
  </conditionalFormatting>
  <dataValidations count="1">
    <dataValidation sqref="B2:B3" showDropDown="0" showInputMessage="0" showErrorMessage="1" allowBlank="0" errorTitle="Invalid Date" error="Enter a valid date from 01/01/2020 through 12/31/2100." type="custom">
      <formula1>=OR(B2="",AND(ISNUMBER(B2),B2&gt;=DATE(2020,1,1),B2&lt;=DATE(2100,12,31)))</formula1>
    </dataValidation>
  </dataValidations>
  <pageMargins left="0.25" right="0.25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2" customWidth="1" min="4" max="4"/>
    <col width="12" customWidth="1" min="5" max="5"/>
    <col width="23" customWidth="1" min="6" max="6"/>
    <col width="24" customWidth="1" min="7" max="7"/>
    <col width="18" customWidth="1" min="8" max="8"/>
    <col width="18" customWidth="1" min="9" max="9"/>
    <col width="19" customWidth="1" min="10" max="10"/>
    <col width="28" customWidth="1" min="11" max="11"/>
    <col width="14" customWidth="1" min="12" max="12"/>
    <col width="13" customWidth="1" min="13" max="13"/>
    <col width="18" customWidth="1" min="14" max="14"/>
    <col width="13" customWidth="1" min="15" max="15"/>
    <col width="13" customWidth="1" min="16" max="16"/>
    <col width="14" customWidth="1" min="17" max="17"/>
    <col width="14" customWidth="1" min="18" max="18"/>
    <col width="35" customWidth="1" min="19" max="19"/>
    <col width="32" customWidth="1" min="20" max="20"/>
  </cols>
  <sheetData>
    <row r="1" ht="32" customHeight="1">
      <c r="A1" s="10" t="inlineStr">
        <is>
          <t>Booking ID</t>
        </is>
      </c>
      <c r="B1" s="10" t="inlineStr">
        <is>
          <t>Request Date</t>
        </is>
      </c>
      <c r="C1" s="10" t="inlineStr">
        <is>
          <t>Booking Date</t>
        </is>
      </c>
      <c r="D1" s="10" t="inlineStr">
        <is>
          <t>Start Time</t>
        </is>
      </c>
      <c r="E1" s="10" t="inlineStr">
        <is>
          <t>End Time</t>
        </is>
      </c>
      <c r="F1" s="10" t="inlineStr">
        <is>
          <t>Lab</t>
        </is>
      </c>
      <c r="G1" s="10" t="inlineStr">
        <is>
          <t>Course or Program</t>
        </is>
      </c>
      <c r="H1" s="10" t="inlineStr">
        <is>
          <t>Requestor</t>
        </is>
      </c>
      <c r="I1" s="10" t="inlineStr">
        <is>
          <t>Expected Attendees</t>
        </is>
      </c>
      <c r="J1" s="10" t="inlineStr">
        <is>
          <t>Activity Type</t>
        </is>
      </c>
      <c r="K1" s="10" t="inlineStr">
        <is>
          <t>Equipment Needs</t>
        </is>
      </c>
      <c r="L1" s="10" t="inlineStr">
        <is>
          <t>Setup Minutes</t>
        </is>
      </c>
      <c r="M1" s="10" t="inlineStr">
        <is>
          <t>Status</t>
        </is>
      </c>
      <c r="N1" s="10" t="inlineStr">
        <is>
          <t>Approval Owner</t>
        </is>
      </c>
      <c r="O1" s="10" t="inlineStr">
        <is>
          <t>Decision Date</t>
        </is>
      </c>
      <c r="P1" s="10" t="inlineStr">
        <is>
          <t>Lab Capacity</t>
        </is>
      </c>
      <c r="Q1" s="10" t="inlineStr">
        <is>
          <t>Duration Hours</t>
        </is>
      </c>
      <c r="R1" s="10" t="inlineStr">
        <is>
          <t>Conflict Flag</t>
        </is>
      </c>
      <c r="S1" s="10" t="inlineStr">
        <is>
          <t>Readiness Alert</t>
        </is>
      </c>
      <c r="T1" s="10" t="inlineStr">
        <is>
          <t>Notes</t>
        </is>
      </c>
    </row>
    <row r="2">
      <c r="A2" s="14" t="inlineStr">
        <is>
          <t>LB-2026-001</t>
        </is>
      </c>
      <c r="B2" s="36" t="n">
        <v>46258</v>
      </c>
      <c r="C2" s="36" t="n">
        <v>46268</v>
      </c>
      <c r="D2" s="16" t="n">
        <v>0.375</v>
      </c>
      <c r="E2" s="16" t="n">
        <v>0.4583333333333333</v>
      </c>
      <c r="F2" s="14" t="inlineStr">
        <is>
          <t>Applied Science Lab</t>
        </is>
      </c>
      <c r="G2" s="17" t="inlineStr">
        <is>
          <t>Foundations of Materials</t>
        </is>
      </c>
      <c r="H2" s="14" t="inlineStr">
        <is>
          <t>Avery Brooks</t>
        </is>
      </c>
      <c r="I2" s="14" t="n">
        <v>18</v>
      </c>
      <c r="J2" s="14" t="inlineStr">
        <is>
          <t>Class Session</t>
        </is>
      </c>
      <c r="K2" s="17" t="inlineStr">
        <is>
          <t>Safety goggles and sample trays</t>
        </is>
      </c>
      <c r="L2" s="14" t="n">
        <v>20</v>
      </c>
      <c r="M2" s="14" t="inlineStr">
        <is>
          <t>Completed</t>
        </is>
      </c>
      <c r="N2" s="14" t="inlineStr">
        <is>
          <t>Morgan Reed</t>
        </is>
      </c>
      <c r="O2" s="36" t="n">
        <v>46259</v>
      </c>
      <c r="P2" s="18">
        <f>IF(OR($A2="",$F2=""),"",IFERROR(INDEX(Lists!$C$2:$C$6,MATCH($F2,Lists!$A$2:$A$6,0)),""))</f>
        <v/>
      </c>
      <c r="Q2" s="19">
        <f>IF(OR($A2="",$D2="",$E2="",$E2&lt;=$D2),"",ROUND(($E2-$D2)*24,2))</f>
        <v/>
      </c>
      <c r="R2" s="18">
        <f>IF(OR($A2="",$C2="",$D2="",$E2="",$F2="",$E2&lt;=$D2,$M2="Canceled",$M2="Declined"),"",IF(COUNTIFS($F$2:$F$201,$F2,$C$2:$C$201,$C2,$D$2:$D$201,"&lt;"&amp;$E2,$E$2:$E$201,"&gt;"&amp;$D2,$M$2:$M$201,"&lt;&gt;Canceled",$M$2:$M$201,"&lt;&gt;Declined",$A$2:$A$201,"&lt;&gt;")&gt;1,"Conflict",""))</f>
        <v/>
      </c>
      <c r="S2" s="20">
        <f>IF($A2="","",TEXTJOIN(CHAR(59)&amp;" ",TRUE,IF(AND($I2&lt;&gt;"",$P2&lt;&gt;"",$I2&gt;$P2),"Over capacity",""),IF(AND($F2&lt;&gt;"",$D2&lt;&gt;"",$D2&lt;IFERROR(INDEX(Lists!$D$2:$D$6,MATCH($F2,Lists!$A$2:$A$6,0)),$D2)),"Before opening time",""),IF(AND($F2&lt;&gt;"",$E2&lt;&gt;"",$E2&gt;IFERROR(INDEX(Lists!$E$2:$E$6,MATCH($F2,Lists!$A$2:$A$6,0)),$E2)),"After closing time",""),IF(AND(OR($M2="Approved",$M2="Declined",$M2="Completed"),$N2=""),"Approval owner missing",""),IF(AND(OR($M2="Approved",$M2="Declined",$M2="Completed"),$O2=""),"Decision date missing",""),IF(AND($C2&lt;TODAY(),$C2&lt;&gt;"",$M2&lt;&gt;"Completed",$M2&lt;&gt;"Canceled",$M2&lt;&gt;"Declined"),"Past booking unresolved","")))</f>
        <v/>
      </c>
      <c r="T2" s="17" t="inlineStr">
        <is>
          <t>Introductory materials demonstration</t>
        </is>
      </c>
    </row>
    <row r="3">
      <c r="A3" s="14" t="inlineStr">
        <is>
          <t>LB-2026-002</t>
        </is>
      </c>
      <c r="B3" s="36" t="n">
        <v>46261</v>
      </c>
      <c r="C3" s="36" t="n">
        <v>46273</v>
      </c>
      <c r="D3" s="16" t="n">
        <v>0.5416666666666666</v>
      </c>
      <c r="E3" s="16" t="n">
        <v>0.625</v>
      </c>
      <c r="F3" s="14" t="inlineStr">
        <is>
          <t>Robotics Lab</t>
        </is>
      </c>
      <c r="G3" s="17" t="inlineStr">
        <is>
          <t>Automation Basics</t>
        </is>
      </c>
      <c r="H3" s="14" t="inlineStr">
        <is>
          <t>Jordan Ellis</t>
        </is>
      </c>
      <c r="I3" s="14" t="n">
        <v>20</v>
      </c>
      <c r="J3" s="14" t="inlineStr">
        <is>
          <t>Hands-On Practice</t>
        </is>
      </c>
      <c r="K3" s="17" t="inlineStr">
        <is>
          <t>Six mobile robot kits</t>
        </is>
      </c>
      <c r="L3" s="14" t="n">
        <v>30</v>
      </c>
      <c r="M3" s="14" t="inlineStr">
        <is>
          <t>Approved</t>
        </is>
      </c>
      <c r="N3" s="14" t="inlineStr">
        <is>
          <t>Casey Monroe</t>
        </is>
      </c>
      <c r="O3" s="36" t="n">
        <v>46263</v>
      </c>
      <c r="P3" s="18">
        <f>IF(OR($A3="",$F3=""),"",IFERROR(INDEX(Lists!$C$2:$C$6,MATCH($F3,Lists!$A$2:$A$6,0)),""))</f>
        <v/>
      </c>
      <c r="Q3" s="19">
        <f>IF(OR($A3="",$D3="",$E3="",$E3&lt;=$D3),"",ROUND(($E3-$D3)*24,2))</f>
        <v/>
      </c>
      <c r="R3" s="18">
        <f>IF(OR($A3="",$C3="",$D3="",$E3="",$F3="",$E3&lt;=$D3,$M3="Canceled",$M3="Declined"),"",IF(COUNTIFS($F$2:$F$201,$F3,$C$2:$C$201,$C3,$D$2:$D$201,"&lt;"&amp;$E3,$E$2:$E$201,"&gt;"&amp;$D3,$M$2:$M$201,"&lt;&gt;Canceled",$M$2:$M$201,"&lt;&gt;Declined",$A$2:$A$201,"&lt;&gt;")&gt;1,"Conflict",""))</f>
        <v/>
      </c>
      <c r="S3" s="20">
        <f>IF($A3="","",TEXTJOIN(CHAR(59)&amp;" ",TRUE,IF(AND($I3&lt;&gt;"",$P3&lt;&gt;"",$I3&gt;$P3),"Over capacity",""),IF(AND($F3&lt;&gt;"",$D3&lt;&gt;"",$D3&lt;IFERROR(INDEX(Lists!$D$2:$D$6,MATCH($F3,Lists!$A$2:$A$6,0)),$D3)),"Before opening time",""),IF(AND($F3&lt;&gt;"",$E3&lt;&gt;"",$E3&gt;IFERROR(INDEX(Lists!$E$2:$E$6,MATCH($F3,Lists!$A$2:$A$6,0)),$E3)),"After closing time",""),IF(AND(OR($M3="Approved",$M3="Declined",$M3="Completed"),$N3=""),"Approval owner missing",""),IF(AND(OR($M3="Approved",$M3="Declined",$M3="Completed"),$O3=""),"Decision date missing",""),IF(AND($C3&lt;TODAY(),$C3&lt;&gt;"",$M3&lt;&gt;"Completed",$M3&lt;&gt;"Canceled",$M3&lt;&gt;"Declined"),"Past booking unresolved","")))</f>
        <v/>
      </c>
      <c r="T3" s="17" t="inlineStr">
        <is>
          <t>Teams will rotate through workstations</t>
        </is>
      </c>
    </row>
    <row r="4">
      <c r="A4" s="14" t="inlineStr">
        <is>
          <t>LB-2026-003</t>
        </is>
      </c>
      <c r="B4" s="36" t="n">
        <v>46266</v>
      </c>
      <c r="C4" s="36" t="n">
        <v>46275</v>
      </c>
      <c r="D4" s="16" t="n">
        <v>0.375</v>
      </c>
      <c r="E4" s="16" t="n">
        <v>0.4583333333333333</v>
      </c>
      <c r="F4" s="14" t="inlineStr">
        <is>
          <t>Biology Lab A</t>
        </is>
      </c>
      <c r="G4" s="17" t="inlineStr">
        <is>
          <t>Cell Imaging Workshop</t>
        </is>
      </c>
      <c r="H4" s="14" t="inlineStr">
        <is>
          <t>Taylor Quinn</t>
        </is>
      </c>
      <c r="I4" s="14" t="n">
        <v>22</v>
      </c>
      <c r="J4" s="14" t="inlineStr">
        <is>
          <t>Workshop</t>
        </is>
      </c>
      <c r="K4" s="17" t="inlineStr">
        <is>
          <t>Digital microscopes</t>
        </is>
      </c>
      <c r="L4" s="14" t="n">
        <v>25</v>
      </c>
      <c r="M4" s="14" t="inlineStr">
        <is>
          <t>Approved</t>
        </is>
      </c>
      <c r="N4" s="14" t="inlineStr">
        <is>
          <t>Morgan Reed</t>
        </is>
      </c>
      <c r="O4" s="36" t="n">
        <v>46267</v>
      </c>
      <c r="P4" s="18">
        <f>IF(OR($A4="",$F4=""),"",IFERROR(INDEX(Lists!$C$2:$C$6,MATCH($F4,Lists!$A$2:$A$6,0)),""))</f>
        <v/>
      </c>
      <c r="Q4" s="19">
        <f>IF(OR($A4="",$D4="",$E4="",$E4&lt;=$D4),"",ROUND(($E4-$D4)*24,2))</f>
        <v/>
      </c>
      <c r="R4" s="18">
        <f>IF(OR($A4="",$C4="",$D4="",$E4="",$F4="",$E4&lt;=$D4,$M4="Canceled",$M4="Declined"),"",IF(COUNTIFS($F$2:$F$201,$F4,$C$2:$C$201,$C4,$D$2:$D$201,"&lt;"&amp;$E4,$E$2:$E$201,"&gt;"&amp;$D4,$M$2:$M$201,"&lt;&gt;Canceled",$M$2:$M$201,"&lt;&gt;Declined",$A$2:$A$201,"&lt;&gt;")&gt;1,"Conflict",""))</f>
        <v/>
      </c>
      <c r="S4" s="20">
        <f>IF($A4="","",TEXTJOIN(CHAR(59)&amp;" ",TRUE,IF(AND($I4&lt;&gt;"",$P4&lt;&gt;"",$I4&gt;$P4),"Over capacity",""),IF(AND($F4&lt;&gt;"",$D4&lt;&gt;"",$D4&lt;IFERROR(INDEX(Lists!$D$2:$D$6,MATCH($F4,Lists!$A$2:$A$6,0)),$D4)),"Before opening time",""),IF(AND($F4&lt;&gt;"",$E4&lt;&gt;"",$E4&gt;IFERROR(INDEX(Lists!$E$2:$E$6,MATCH($F4,Lists!$A$2:$A$6,0)),$E4)),"After closing time",""),IF(AND(OR($M4="Approved",$M4="Declined",$M4="Completed"),$N4=""),"Approval owner missing",""),IF(AND(OR($M4="Approved",$M4="Declined",$M4="Completed"),$O4=""),"Decision date missing",""),IF(AND($C4&lt;TODAY(),$C4&lt;&gt;"",$M4&lt;&gt;"Completed",$M4&lt;&gt;"Canceled",$M4&lt;&gt;"Declined"),"Past booking unresolved","")))</f>
        <v/>
      </c>
      <c r="T4" s="17" t="inlineStr">
        <is>
          <t>Standard bench layout</t>
        </is>
      </c>
    </row>
    <row r="5">
      <c r="A5" s="14" t="inlineStr">
        <is>
          <t>LB-2026-004</t>
        </is>
      </c>
      <c r="B5" s="36" t="n">
        <v>46267</v>
      </c>
      <c r="C5" s="36" t="n">
        <v>46275</v>
      </c>
      <c r="D5" s="16" t="n">
        <v>0.4375</v>
      </c>
      <c r="E5" s="16" t="n">
        <v>0.5</v>
      </c>
      <c r="F5" s="14" t="inlineStr">
        <is>
          <t>Biology Lab A</t>
        </is>
      </c>
      <c r="G5" s="17" t="inlineStr">
        <is>
          <t>Applied Microscopy</t>
        </is>
      </c>
      <c r="H5" s="14" t="inlineStr">
        <is>
          <t>Riley Chen</t>
        </is>
      </c>
      <c r="I5" s="14" t="n">
        <v>18</v>
      </c>
      <c r="J5" s="14" t="inlineStr">
        <is>
          <t>Class Session</t>
        </is>
      </c>
      <c r="K5" s="17" t="inlineStr">
        <is>
          <t>Slide sets and digital microscopes</t>
        </is>
      </c>
      <c r="L5" s="14" t="n">
        <v>15</v>
      </c>
      <c r="M5" s="14" t="inlineStr">
        <is>
          <t>Approved</t>
        </is>
      </c>
      <c r="N5" s="14" t="inlineStr">
        <is>
          <t>Casey Monroe</t>
        </is>
      </c>
      <c r="O5" s="36" t="n">
        <v>46268</v>
      </c>
      <c r="P5" s="18">
        <f>IF(OR($A5="",$F5=""),"",IFERROR(INDEX(Lists!$C$2:$C$6,MATCH($F5,Lists!$A$2:$A$6,0)),""))</f>
        <v/>
      </c>
      <c r="Q5" s="19">
        <f>IF(OR($A5="",$D5="",$E5="",$E5&lt;=$D5),"",ROUND(($E5-$D5)*24,2))</f>
        <v/>
      </c>
      <c r="R5" s="18">
        <f>IF(OR($A5="",$C5="",$D5="",$E5="",$F5="",$E5&lt;=$D5,$M5="Canceled",$M5="Declined"),"",IF(COUNTIFS($F$2:$F$201,$F5,$C$2:$C$201,$C5,$D$2:$D$201,"&lt;"&amp;$E5,$E$2:$E$201,"&gt;"&amp;$D5,$M$2:$M$201,"&lt;&gt;Canceled",$M$2:$M$201,"&lt;&gt;Declined",$A$2:$A$201,"&lt;&gt;")&gt;1,"Conflict",""))</f>
        <v/>
      </c>
      <c r="S5" s="20">
        <f>IF($A5="","",TEXTJOIN(CHAR(59)&amp;" ",TRUE,IF(AND($I5&lt;&gt;"",$P5&lt;&gt;"",$I5&gt;$P5),"Over capacity",""),IF(AND($F5&lt;&gt;"",$D5&lt;&gt;"",$D5&lt;IFERROR(INDEX(Lists!$D$2:$D$6,MATCH($F5,Lists!$A$2:$A$6,0)),$D5)),"Before opening time",""),IF(AND($F5&lt;&gt;"",$E5&lt;&gt;"",$E5&gt;IFERROR(INDEX(Lists!$E$2:$E$6,MATCH($F5,Lists!$A$2:$A$6,0)),$E5)),"After closing time",""),IF(AND(OR($M5="Approved",$M5="Declined",$M5="Completed"),$N5=""),"Approval owner missing",""),IF(AND(OR($M5="Approved",$M5="Declined",$M5="Completed"),$O5=""),"Decision date missing",""),IF(AND($C5&lt;TODAY(),$C5&lt;&gt;"",$M5&lt;&gt;"Completed",$M5&lt;&gt;"Canceled",$M5&lt;&gt;"Declined"),"Past booking unresolved","")))</f>
        <v/>
      </c>
      <c r="T5" s="17" t="inlineStr">
        <is>
          <t>Overlaps another active booking</t>
        </is>
      </c>
    </row>
    <row r="6">
      <c r="A6" s="14" t="inlineStr">
        <is>
          <t>LB-2026-005</t>
        </is>
      </c>
      <c r="B6" s="36" t="n">
        <v>46268</v>
      </c>
      <c r="C6" s="36" t="n">
        <v>46276</v>
      </c>
      <c r="D6" s="16" t="n">
        <v>0.5833333333333334</v>
      </c>
      <c r="E6" s="16" t="n">
        <v>0.6666666666666666</v>
      </c>
      <c r="F6" s="14" t="inlineStr">
        <is>
          <t>Digital Media Lab</t>
        </is>
      </c>
      <c r="G6" s="17" t="inlineStr">
        <is>
          <t>Audio Editing Clinic</t>
        </is>
      </c>
      <c r="H6" s="14" t="inlineStr">
        <is>
          <t>Cameron Price</t>
        </is>
      </c>
      <c r="I6" s="14" t="n">
        <v>19</v>
      </c>
      <c r="J6" s="14" t="inlineStr">
        <is>
          <t>Workshop</t>
        </is>
      </c>
      <c r="K6" s="17" t="inlineStr">
        <is>
          <t>USB headsets</t>
        </is>
      </c>
      <c r="L6" s="14" t="n">
        <v>10</v>
      </c>
      <c r="M6" s="14" t="inlineStr">
        <is>
          <t>Requested</t>
        </is>
      </c>
      <c r="N6" s="14" t="n"/>
      <c r="O6" s="36" t="n"/>
      <c r="P6" s="18">
        <f>IF(OR($A6="",$F6=""),"",IFERROR(INDEX(Lists!$C$2:$C$6,MATCH($F6,Lists!$A$2:$A$6,0)),""))</f>
        <v/>
      </c>
      <c r="Q6" s="19">
        <f>IF(OR($A6="",$D6="",$E6="",$E6&lt;=$D6),"",ROUND(($E6-$D6)*24,2))</f>
        <v/>
      </c>
      <c r="R6" s="18">
        <f>IF(OR($A6="",$C6="",$D6="",$E6="",$F6="",$E6&lt;=$D6,$M6="Canceled",$M6="Declined"),"",IF(COUNTIFS($F$2:$F$201,$F6,$C$2:$C$201,$C6,$D$2:$D$201,"&lt;"&amp;$E6,$E$2:$E$201,"&gt;"&amp;$D6,$M$2:$M$201,"&lt;&gt;Canceled",$M$2:$M$201,"&lt;&gt;Declined",$A$2:$A$201,"&lt;&gt;")&gt;1,"Conflict",""))</f>
        <v/>
      </c>
      <c r="S6" s="20">
        <f>IF($A6="","",TEXTJOIN(CHAR(59)&amp;" ",TRUE,IF(AND($I6&lt;&gt;"",$P6&lt;&gt;"",$I6&gt;$P6),"Over capacity",""),IF(AND($F6&lt;&gt;"",$D6&lt;&gt;"",$D6&lt;IFERROR(INDEX(Lists!$D$2:$D$6,MATCH($F6,Lists!$A$2:$A$6,0)),$D6)),"Before opening time",""),IF(AND($F6&lt;&gt;"",$E6&lt;&gt;"",$E6&gt;IFERROR(INDEX(Lists!$E$2:$E$6,MATCH($F6,Lists!$A$2:$A$6,0)),$E6)),"After closing time",""),IF(AND(OR($M6="Approved",$M6="Declined",$M6="Completed"),$N6=""),"Approval owner missing",""),IF(AND(OR($M6="Approved",$M6="Declined",$M6="Completed"),$O6=""),"Decision date missing",""),IF(AND($C6&lt;TODAY(),$C6&lt;&gt;"",$M6&lt;&gt;"Completed",$M6&lt;&gt;"Canceled",$M6&lt;&gt;"Declined"),"Past booking unresolved","")))</f>
        <v/>
      </c>
      <c r="T6" s="17" t="inlineStr">
        <is>
          <t>Awaiting review</t>
        </is>
      </c>
    </row>
    <row r="7">
      <c r="A7" s="14" t="inlineStr">
        <is>
          <t>LB-2026-006</t>
        </is>
      </c>
      <c r="B7" s="36" t="n">
        <v>46268</v>
      </c>
      <c r="C7" s="36" t="n">
        <v>46279</v>
      </c>
      <c r="D7" s="16" t="n">
        <v>0.3541666666666667</v>
      </c>
      <c r="E7" s="16" t="n">
        <v>0.4166666666666667</v>
      </c>
      <c r="F7" s="14" t="inlineStr">
        <is>
          <t>Applied Science Lab</t>
        </is>
      </c>
      <c r="G7" s="17" t="inlineStr">
        <is>
          <t>Measurement Methods</t>
        </is>
      </c>
      <c r="H7" s="14" t="inlineStr">
        <is>
          <t>Parker Lane</t>
        </is>
      </c>
      <c r="I7" s="14" t="n">
        <v>26</v>
      </c>
      <c r="J7" s="14" t="inlineStr">
        <is>
          <t>Assessment</t>
        </is>
      </c>
      <c r="K7" s="17" t="inlineStr">
        <is>
          <t>Calipers and measurement blocks</t>
        </is>
      </c>
      <c r="L7" s="14" t="n">
        <v>20</v>
      </c>
      <c r="M7" s="14" t="inlineStr">
        <is>
          <t>Approved</t>
        </is>
      </c>
      <c r="N7" s="14" t="inlineStr">
        <is>
          <t>Drew Harper</t>
        </is>
      </c>
      <c r="O7" s="36" t="n">
        <v>46269</v>
      </c>
      <c r="P7" s="18">
        <f>IF(OR($A7="",$F7=""),"",IFERROR(INDEX(Lists!$C$2:$C$6,MATCH($F7,Lists!$A$2:$A$6,0)),""))</f>
        <v/>
      </c>
      <c r="Q7" s="19">
        <f>IF(OR($A7="",$D7="",$E7="",$E7&lt;=$D7),"",ROUND(($E7-$D7)*24,2))</f>
        <v/>
      </c>
      <c r="R7" s="18">
        <f>IF(OR($A7="",$C7="",$D7="",$E7="",$F7="",$E7&lt;=$D7,$M7="Canceled",$M7="Declined"),"",IF(COUNTIFS($F$2:$F$201,$F7,$C$2:$C$201,$C7,$D$2:$D$201,"&lt;"&amp;$E7,$E$2:$E$201,"&gt;"&amp;$D7,$M$2:$M$201,"&lt;&gt;Canceled",$M$2:$M$201,"&lt;&gt;Declined",$A$2:$A$201,"&lt;&gt;")&gt;1,"Conflict",""))</f>
        <v/>
      </c>
      <c r="S7" s="20">
        <f>IF($A7="","",TEXTJOIN(CHAR(59)&amp;" ",TRUE,IF(AND($I7&lt;&gt;"",$P7&lt;&gt;"",$I7&gt;$P7),"Over capacity",""),IF(AND($F7&lt;&gt;"",$D7&lt;&gt;"",$D7&lt;IFERROR(INDEX(Lists!$D$2:$D$6,MATCH($F7,Lists!$A$2:$A$6,0)),$D7)),"Before opening time",""),IF(AND($F7&lt;&gt;"",$E7&lt;&gt;"",$E7&gt;IFERROR(INDEX(Lists!$E$2:$E$6,MATCH($F7,Lists!$A$2:$A$6,0)),$E7)),"After closing time",""),IF(AND(OR($M7="Approved",$M7="Declined",$M7="Completed"),$N7=""),"Approval owner missing",""),IF(AND(OR($M7="Approved",$M7="Declined",$M7="Completed"),$O7=""),"Decision date missing",""),IF(AND($C7&lt;TODAY(),$C7&lt;&gt;"",$M7&lt;&gt;"Completed",$M7&lt;&gt;"Canceled",$M7&lt;&gt;"Declined"),"Past booking unresolved","")))</f>
        <v/>
      </c>
      <c r="T7" s="17" t="inlineStr">
        <is>
          <t>Attendance exceeds room capacity</t>
        </is>
      </c>
    </row>
    <row r="8">
      <c r="A8" s="14" t="inlineStr">
        <is>
          <t>LB-2026-007</t>
        </is>
      </c>
      <c r="B8" s="36" t="n">
        <v>46269</v>
      </c>
      <c r="C8" s="36" t="n">
        <v>46280</v>
      </c>
      <c r="D8" s="16" t="n">
        <v>0.3125</v>
      </c>
      <c r="E8" s="16" t="n">
        <v>0.375</v>
      </c>
      <c r="F8" s="14" t="inlineStr">
        <is>
          <t>Simulation Suite</t>
        </is>
      </c>
      <c r="G8" s="17" t="inlineStr">
        <is>
          <t>Scenario Facilitation</t>
        </is>
      </c>
      <c r="H8" s="14" t="inlineStr">
        <is>
          <t>Sidney Cole</t>
        </is>
      </c>
      <c r="I8" s="14" t="n">
        <v>12</v>
      </c>
      <c r="J8" s="14" t="inlineStr">
        <is>
          <t>Simulation</t>
        </is>
      </c>
      <c r="K8" s="17" t="inlineStr">
        <is>
          <t>Control-room headset</t>
        </is>
      </c>
      <c r="L8" s="14" t="n">
        <v>30</v>
      </c>
      <c r="M8" s="14" t="inlineStr">
        <is>
          <t>Requested</t>
        </is>
      </c>
      <c r="N8" s="14" t="n"/>
      <c r="O8" s="36" t="n"/>
      <c r="P8" s="18">
        <f>IF(OR($A8="",$F8=""),"",IFERROR(INDEX(Lists!$C$2:$C$6,MATCH($F8,Lists!$A$2:$A$6,0)),""))</f>
        <v/>
      </c>
      <c r="Q8" s="19">
        <f>IF(OR($A8="",$D8="",$E8="",$E8&lt;=$D8),"",ROUND(($E8-$D8)*24,2))</f>
        <v/>
      </c>
      <c r="R8" s="18">
        <f>IF(OR($A8="",$C8="",$D8="",$E8="",$F8="",$E8&lt;=$D8,$M8="Canceled",$M8="Declined"),"",IF(COUNTIFS($F$2:$F$201,$F8,$C$2:$C$201,$C8,$D$2:$D$201,"&lt;"&amp;$E8,$E$2:$E$201,"&gt;"&amp;$D8,$M$2:$M$201,"&lt;&gt;Canceled",$M$2:$M$201,"&lt;&gt;Declined",$A$2:$A$201,"&lt;&gt;")&gt;1,"Conflict",""))</f>
        <v/>
      </c>
      <c r="S8" s="20">
        <f>IF($A8="","",TEXTJOIN(CHAR(59)&amp;" ",TRUE,IF(AND($I8&lt;&gt;"",$P8&lt;&gt;"",$I8&gt;$P8),"Over capacity",""),IF(AND($F8&lt;&gt;"",$D8&lt;&gt;"",$D8&lt;IFERROR(INDEX(Lists!$D$2:$D$6,MATCH($F8,Lists!$A$2:$A$6,0)),$D8)),"Before opening time",""),IF(AND($F8&lt;&gt;"",$E8&lt;&gt;"",$E8&gt;IFERROR(INDEX(Lists!$E$2:$E$6,MATCH($F8,Lists!$A$2:$A$6,0)),$E8)),"After closing time",""),IF(AND(OR($M8="Approved",$M8="Declined",$M8="Completed"),$N8=""),"Approval owner missing",""),IF(AND(OR($M8="Approved",$M8="Declined",$M8="Completed"),$O8=""),"Decision date missing",""),IF(AND($C8&lt;TODAY(),$C8&lt;&gt;"",$M8&lt;&gt;"Completed",$M8&lt;&gt;"Canceled",$M8&lt;&gt;"Declined"),"Past booking unresolved","")))</f>
        <v/>
      </c>
      <c r="T8" s="17" t="inlineStr">
        <is>
          <t>Starts before normal opening time</t>
        </is>
      </c>
    </row>
    <row r="9">
      <c r="A9" s="14" t="inlineStr">
        <is>
          <t>LB-2026-008</t>
        </is>
      </c>
      <c r="B9" s="36" t="n">
        <v>46266</v>
      </c>
      <c r="C9" s="36" t="n">
        <v>46281</v>
      </c>
      <c r="D9" s="16" t="n">
        <v>0.625</v>
      </c>
      <c r="E9" s="16" t="n">
        <v>0.7083333333333334</v>
      </c>
      <c r="F9" s="14" t="inlineStr">
        <is>
          <t>Robotics Lab</t>
        </is>
      </c>
      <c r="G9" s="17" t="inlineStr">
        <is>
          <t>Sensor Integration Lab</t>
        </is>
      </c>
      <c r="H9" s="14" t="inlineStr">
        <is>
          <t>Emerson Blake</t>
        </is>
      </c>
      <c r="I9" s="14" t="n">
        <v>16</v>
      </c>
      <c r="J9" s="14" t="inlineStr">
        <is>
          <t>Hands-On Practice</t>
        </is>
      </c>
      <c r="K9" s="17" t="inlineStr">
        <is>
          <t>Sensor packs and robot kits</t>
        </is>
      </c>
      <c r="L9" s="14" t="n">
        <v>20</v>
      </c>
      <c r="M9" s="14" t="inlineStr">
        <is>
          <t>Declined</t>
        </is>
      </c>
      <c r="N9" s="14" t="inlineStr">
        <is>
          <t>Casey Monroe</t>
        </is>
      </c>
      <c r="O9" s="36" t="n">
        <v>46270</v>
      </c>
      <c r="P9" s="18">
        <f>IF(OR($A9="",$F9=""),"",IFERROR(INDEX(Lists!$C$2:$C$6,MATCH($F9,Lists!$A$2:$A$6,0)),""))</f>
        <v/>
      </c>
      <c r="Q9" s="19">
        <f>IF(OR($A9="",$D9="",$E9="",$E9&lt;=$D9),"",ROUND(($E9-$D9)*24,2))</f>
        <v/>
      </c>
      <c r="R9" s="18">
        <f>IF(OR($A9="",$C9="",$D9="",$E9="",$F9="",$E9&lt;=$D9,$M9="Canceled",$M9="Declined"),"",IF(COUNTIFS($F$2:$F$201,$F9,$C$2:$C$201,$C9,$D$2:$D$201,"&lt;"&amp;$E9,$E$2:$E$201,"&gt;"&amp;$D9,$M$2:$M$201,"&lt;&gt;Canceled",$M$2:$M$201,"&lt;&gt;Declined",$A$2:$A$201,"&lt;&gt;")&gt;1,"Conflict",""))</f>
        <v/>
      </c>
      <c r="S9" s="20">
        <f>IF($A9="","",TEXTJOIN(CHAR(59)&amp;" ",TRUE,IF(AND($I9&lt;&gt;"",$P9&lt;&gt;"",$I9&gt;$P9),"Over capacity",""),IF(AND($F9&lt;&gt;"",$D9&lt;&gt;"",$D9&lt;IFERROR(INDEX(Lists!$D$2:$D$6,MATCH($F9,Lists!$A$2:$A$6,0)),$D9)),"Before opening time",""),IF(AND($F9&lt;&gt;"",$E9&lt;&gt;"",$E9&gt;IFERROR(INDEX(Lists!$E$2:$E$6,MATCH($F9,Lists!$A$2:$A$6,0)),$E9)),"After closing time",""),IF(AND(OR($M9="Approved",$M9="Declined",$M9="Completed"),$N9=""),"Approval owner missing",""),IF(AND(OR($M9="Approved",$M9="Declined",$M9="Completed"),$O9=""),"Decision date missing",""),IF(AND($C9&lt;TODAY(),$C9&lt;&gt;"",$M9&lt;&gt;"Completed",$M9&lt;&gt;"Canceled",$M9&lt;&gt;"Declined"),"Past booking unresolved","")))</f>
        <v/>
      </c>
      <c r="T9" s="17" t="inlineStr">
        <is>
          <t>Alternate date requested</t>
        </is>
      </c>
    </row>
    <row r="10">
      <c r="A10" s="14" t="inlineStr">
        <is>
          <t>LB-2026-009</t>
        </is>
      </c>
      <c r="B10" s="36" t="n">
        <v>46267</v>
      </c>
      <c r="C10" s="36" t="n">
        <v>46283</v>
      </c>
      <c r="D10" s="16" t="n">
        <v>0.4166666666666667</v>
      </c>
      <c r="E10" s="16" t="n">
        <v>0.5208333333333334</v>
      </c>
      <c r="F10" s="14" t="inlineStr">
        <is>
          <t>Digital Media Lab</t>
        </is>
      </c>
      <c r="G10" s="17" t="inlineStr">
        <is>
          <t>Video Production Basics</t>
        </is>
      </c>
      <c r="H10" s="14" t="inlineStr">
        <is>
          <t>Finley Ross</t>
        </is>
      </c>
      <c r="I10" s="14" t="n">
        <v>17</v>
      </c>
      <c r="J10" s="14" t="inlineStr">
        <is>
          <t>Class Session</t>
        </is>
      </c>
      <c r="K10" s="17" t="inlineStr">
        <is>
          <t>Camera kits and card readers</t>
        </is>
      </c>
      <c r="L10" s="14" t="n">
        <v>15</v>
      </c>
      <c r="M10" s="14" t="inlineStr">
        <is>
          <t>Canceled</t>
        </is>
      </c>
      <c r="N10" s="14" t="n"/>
      <c r="O10" s="36" t="n"/>
      <c r="P10" s="18">
        <f>IF(OR($A10="",$F10=""),"",IFERROR(INDEX(Lists!$C$2:$C$6,MATCH($F10,Lists!$A$2:$A$6,0)),""))</f>
        <v/>
      </c>
      <c r="Q10" s="19">
        <f>IF(OR($A10="",$D10="",$E10="",$E10&lt;=$D10),"",ROUND(($E10-$D10)*24,2))</f>
        <v/>
      </c>
      <c r="R10" s="18">
        <f>IF(OR($A10="",$C10="",$D10="",$E10="",$F10="",$E10&lt;=$D10,$M10="Canceled",$M10="Declined"),"",IF(COUNTIFS($F$2:$F$201,$F10,$C$2:$C$201,$C10,$D$2:$D$201,"&lt;"&amp;$E10,$E$2:$E$201,"&gt;"&amp;$D10,$M$2:$M$201,"&lt;&gt;Canceled",$M$2:$M$201,"&lt;&gt;Declined",$A$2:$A$201,"&lt;&gt;")&gt;1,"Conflict",""))</f>
        <v/>
      </c>
      <c r="S10" s="20">
        <f>IF($A10="","",TEXTJOIN(CHAR(59)&amp;" ",TRUE,IF(AND($I10&lt;&gt;"",$P10&lt;&gt;"",$I10&gt;$P10),"Over capacity",""),IF(AND($F10&lt;&gt;"",$D10&lt;&gt;"",$D10&lt;IFERROR(INDEX(Lists!$D$2:$D$6,MATCH($F10,Lists!$A$2:$A$6,0)),$D10)),"Before opening time",""),IF(AND($F10&lt;&gt;"",$E10&lt;&gt;"",$E10&gt;IFERROR(INDEX(Lists!$E$2:$E$6,MATCH($F10,Lists!$A$2:$A$6,0)),$E10)),"After closing time",""),IF(AND(OR($M10="Approved",$M10="Declined",$M10="Completed"),$N10=""),"Approval owner missing",""),IF(AND(OR($M10="Approved",$M10="Declined",$M10="Completed"),$O10=""),"Decision date missing",""),IF(AND($C10&lt;TODAY(),$C10&lt;&gt;"",$M10&lt;&gt;"Completed",$M10&lt;&gt;"Canceled",$M10&lt;&gt;"Declined"),"Past booking unresolved","")))</f>
        <v/>
      </c>
      <c r="T10" s="17" t="inlineStr">
        <is>
          <t>Requestor canceled</t>
        </is>
      </c>
    </row>
    <row r="11">
      <c r="A11" s="14" t="inlineStr">
        <is>
          <t>LB-2026-010</t>
        </is>
      </c>
      <c r="B11" s="36" t="n">
        <v>46270</v>
      </c>
      <c r="C11" s="36" t="n">
        <v>46287</v>
      </c>
      <c r="D11" s="16" t="n">
        <v>0.5416666666666666</v>
      </c>
      <c r="E11" s="16" t="n">
        <v>0.6666666666666666</v>
      </c>
      <c r="F11" s="14" t="inlineStr">
        <is>
          <t>Simulation Suite</t>
        </is>
      </c>
      <c r="G11" s="17" t="inlineStr">
        <is>
          <t>Team Response Exercise</t>
        </is>
      </c>
      <c r="H11" s="14" t="inlineStr">
        <is>
          <t>Hayden Wells</t>
        </is>
      </c>
      <c r="I11" s="14" t="n">
        <v>14</v>
      </c>
      <c r="J11" s="14" t="inlineStr">
        <is>
          <t>Simulation</t>
        </is>
      </c>
      <c r="K11" s="17" t="inlineStr">
        <is>
          <t>Scenario console and two headsets</t>
        </is>
      </c>
      <c r="L11" s="14" t="n">
        <v>45</v>
      </c>
      <c r="M11" s="14" t="inlineStr">
        <is>
          <t>Approved</t>
        </is>
      </c>
      <c r="N11" s="14" t="inlineStr">
        <is>
          <t>Morgan Reed</t>
        </is>
      </c>
      <c r="O11" s="36" t="n">
        <v>46271</v>
      </c>
      <c r="P11" s="18">
        <f>IF(OR($A11="",$F11=""),"",IFERROR(INDEX(Lists!$C$2:$C$6,MATCH($F11,Lists!$A$2:$A$6,0)),""))</f>
        <v/>
      </c>
      <c r="Q11" s="19">
        <f>IF(OR($A11="",$D11="",$E11="",$E11&lt;=$D11),"",ROUND(($E11-$D11)*24,2))</f>
        <v/>
      </c>
      <c r="R11" s="18">
        <f>IF(OR($A11="",$C11="",$D11="",$E11="",$F11="",$E11&lt;=$D11,$M11="Canceled",$M11="Declined"),"",IF(COUNTIFS($F$2:$F$201,$F11,$C$2:$C$201,$C11,$D$2:$D$201,"&lt;"&amp;$E11,$E$2:$E$201,"&gt;"&amp;$D11,$M$2:$M$201,"&lt;&gt;Canceled",$M$2:$M$201,"&lt;&gt;Declined",$A$2:$A$201,"&lt;&gt;")&gt;1,"Conflict",""))</f>
        <v/>
      </c>
      <c r="S11" s="20">
        <f>IF($A11="","",TEXTJOIN(CHAR(59)&amp;" ",TRUE,IF(AND($I11&lt;&gt;"",$P11&lt;&gt;"",$I11&gt;$P11),"Over capacity",""),IF(AND($F11&lt;&gt;"",$D11&lt;&gt;"",$D11&lt;IFERROR(INDEX(Lists!$D$2:$D$6,MATCH($F11,Lists!$A$2:$A$6,0)),$D11)),"Before opening time",""),IF(AND($F11&lt;&gt;"",$E11&lt;&gt;"",$E11&gt;IFERROR(INDEX(Lists!$E$2:$E$6,MATCH($F11,Lists!$A$2:$A$6,0)),$E11)),"After closing time",""),IF(AND(OR($M11="Approved",$M11="Declined",$M11="Completed"),$N11=""),"Approval owner missing",""),IF(AND(OR($M11="Approved",$M11="Declined",$M11="Completed"),$O11=""),"Decision date missing",""),IF(AND($C11&lt;TODAY(),$C11&lt;&gt;"",$M11&lt;&gt;"Completed",$M11&lt;&gt;"Canceled",$M11&lt;&gt;"Declined"),"Past booking unresolved","")))</f>
        <v/>
      </c>
      <c r="T11" s="17" t="inlineStr">
        <is>
          <t>Multi-stage team exercise</t>
        </is>
      </c>
    </row>
    <row r="12">
      <c r="A12" s="14" t="n"/>
      <c r="B12" s="36" t="n"/>
      <c r="C12" s="36" t="n"/>
      <c r="D12" s="16" t="n"/>
      <c r="E12" s="16" t="n"/>
      <c r="F12" s="14" t="n"/>
      <c r="G12" s="17" t="n"/>
      <c r="H12" s="14" t="n"/>
      <c r="I12" s="14" t="n"/>
      <c r="J12" s="14" t="n"/>
      <c r="K12" s="17" t="n"/>
      <c r="L12" s="14" t="n"/>
      <c r="M12" s="14" t="n"/>
      <c r="N12" s="14" t="n"/>
      <c r="O12" s="36" t="n"/>
      <c r="P12" s="18">
        <f>IF(OR($A12="",$F12=""),"",IFERROR(INDEX(Lists!$C$2:$C$6,MATCH($F12,Lists!$A$2:$A$6,0)),""))</f>
        <v/>
      </c>
      <c r="Q12" s="19">
        <f>IF(OR($A12="",$D12="",$E12="",$E12&lt;=$D12),"",ROUND(($E12-$D12)*24,2))</f>
        <v/>
      </c>
      <c r="R12" s="18">
        <f>IF(OR($A12="",$C12="",$D12="",$E12="",$F12="",$E12&lt;=$D12,$M12="Canceled",$M12="Declined"),"",IF(COUNTIFS($F$2:$F$201,$F12,$C$2:$C$201,$C12,$D$2:$D$201,"&lt;"&amp;$E12,$E$2:$E$201,"&gt;"&amp;$D12,$M$2:$M$201,"&lt;&gt;Canceled",$M$2:$M$201,"&lt;&gt;Declined",$A$2:$A$201,"&lt;&gt;")&gt;1,"Conflict",""))</f>
        <v/>
      </c>
      <c r="S12" s="20">
        <f>IF($A12="","",TEXTJOIN(CHAR(59)&amp;" ",TRUE,IF(AND($I12&lt;&gt;"",$P12&lt;&gt;"",$I12&gt;$P12),"Over capacity",""),IF(AND($F12&lt;&gt;"",$D12&lt;&gt;"",$D12&lt;IFERROR(INDEX(Lists!$D$2:$D$6,MATCH($F12,Lists!$A$2:$A$6,0)),$D12)),"Before opening time",""),IF(AND($F12&lt;&gt;"",$E12&lt;&gt;"",$E12&gt;IFERROR(INDEX(Lists!$E$2:$E$6,MATCH($F12,Lists!$A$2:$A$6,0)),$E12)),"After closing time",""),IF(AND(OR($M12="Approved",$M12="Declined",$M12="Completed"),$N12=""),"Approval owner missing",""),IF(AND(OR($M12="Approved",$M12="Declined",$M12="Completed"),$O12=""),"Decision date missing",""),IF(AND($C12&lt;TODAY(),$C12&lt;&gt;"",$M12&lt;&gt;"Completed",$M12&lt;&gt;"Canceled",$M12&lt;&gt;"Declined"),"Past booking unresolved","")))</f>
        <v/>
      </c>
      <c r="T12" s="17" t="n"/>
    </row>
    <row r="13">
      <c r="A13" s="14" t="n"/>
      <c r="B13" s="36" t="n"/>
      <c r="C13" s="36" t="n"/>
      <c r="D13" s="16" t="n"/>
      <c r="E13" s="16" t="n"/>
      <c r="F13" s="14" t="n"/>
      <c r="G13" s="17" t="n"/>
      <c r="H13" s="14" t="n"/>
      <c r="I13" s="14" t="n"/>
      <c r="J13" s="14" t="n"/>
      <c r="K13" s="17" t="n"/>
      <c r="L13" s="14" t="n"/>
      <c r="M13" s="14" t="n"/>
      <c r="N13" s="14" t="n"/>
      <c r="O13" s="36" t="n"/>
      <c r="P13" s="18">
        <f>IF(OR($A13="",$F13=""),"",IFERROR(INDEX(Lists!$C$2:$C$6,MATCH($F13,Lists!$A$2:$A$6,0)),""))</f>
        <v/>
      </c>
      <c r="Q13" s="19">
        <f>IF(OR($A13="",$D13="",$E13="",$E13&lt;=$D13),"",ROUND(($E13-$D13)*24,2))</f>
        <v/>
      </c>
      <c r="R13" s="18">
        <f>IF(OR($A13="",$C13="",$D13="",$E13="",$F13="",$E13&lt;=$D13,$M13="Canceled",$M13="Declined"),"",IF(COUNTIFS($F$2:$F$201,$F13,$C$2:$C$201,$C13,$D$2:$D$201,"&lt;"&amp;$E13,$E$2:$E$201,"&gt;"&amp;$D13,$M$2:$M$201,"&lt;&gt;Canceled",$M$2:$M$201,"&lt;&gt;Declined",$A$2:$A$201,"&lt;&gt;")&gt;1,"Conflict",""))</f>
        <v/>
      </c>
      <c r="S13" s="20">
        <f>IF($A13="","",TEXTJOIN(CHAR(59)&amp;" ",TRUE,IF(AND($I13&lt;&gt;"",$P13&lt;&gt;"",$I13&gt;$P13),"Over capacity",""),IF(AND($F13&lt;&gt;"",$D13&lt;&gt;"",$D13&lt;IFERROR(INDEX(Lists!$D$2:$D$6,MATCH($F13,Lists!$A$2:$A$6,0)),$D13)),"Before opening time",""),IF(AND($F13&lt;&gt;"",$E13&lt;&gt;"",$E13&gt;IFERROR(INDEX(Lists!$E$2:$E$6,MATCH($F13,Lists!$A$2:$A$6,0)),$E13)),"After closing time",""),IF(AND(OR($M13="Approved",$M13="Declined",$M13="Completed"),$N13=""),"Approval owner missing",""),IF(AND(OR($M13="Approved",$M13="Declined",$M13="Completed"),$O13=""),"Decision date missing",""),IF(AND($C13&lt;TODAY(),$C13&lt;&gt;"",$M13&lt;&gt;"Completed",$M13&lt;&gt;"Canceled",$M13&lt;&gt;"Declined"),"Past booking unresolved","")))</f>
        <v/>
      </c>
      <c r="T13" s="17" t="n"/>
    </row>
    <row r="14">
      <c r="A14" s="14" t="n"/>
      <c r="B14" s="36" t="n"/>
      <c r="C14" s="36" t="n"/>
      <c r="D14" s="16" t="n"/>
      <c r="E14" s="16" t="n"/>
      <c r="F14" s="14" t="n"/>
      <c r="G14" s="17" t="n"/>
      <c r="H14" s="14" t="n"/>
      <c r="I14" s="14" t="n"/>
      <c r="J14" s="14" t="n"/>
      <c r="K14" s="17" t="n"/>
      <c r="L14" s="14" t="n"/>
      <c r="M14" s="14" t="n"/>
      <c r="N14" s="14" t="n"/>
      <c r="O14" s="36" t="n"/>
      <c r="P14" s="18">
        <f>IF(OR($A14="",$F14=""),"",IFERROR(INDEX(Lists!$C$2:$C$6,MATCH($F14,Lists!$A$2:$A$6,0)),""))</f>
        <v/>
      </c>
      <c r="Q14" s="19">
        <f>IF(OR($A14="",$D14="",$E14="",$E14&lt;=$D14),"",ROUND(($E14-$D14)*24,2))</f>
        <v/>
      </c>
      <c r="R14" s="18">
        <f>IF(OR($A14="",$C14="",$D14="",$E14="",$F14="",$E14&lt;=$D14,$M14="Canceled",$M14="Declined"),"",IF(COUNTIFS($F$2:$F$201,$F14,$C$2:$C$201,$C14,$D$2:$D$201,"&lt;"&amp;$E14,$E$2:$E$201,"&gt;"&amp;$D14,$M$2:$M$201,"&lt;&gt;Canceled",$M$2:$M$201,"&lt;&gt;Declined",$A$2:$A$201,"&lt;&gt;")&gt;1,"Conflict",""))</f>
        <v/>
      </c>
      <c r="S14" s="20">
        <f>IF($A14="","",TEXTJOIN(CHAR(59)&amp;" ",TRUE,IF(AND($I14&lt;&gt;"",$P14&lt;&gt;"",$I14&gt;$P14),"Over capacity",""),IF(AND($F14&lt;&gt;"",$D14&lt;&gt;"",$D14&lt;IFERROR(INDEX(Lists!$D$2:$D$6,MATCH($F14,Lists!$A$2:$A$6,0)),$D14)),"Before opening time",""),IF(AND($F14&lt;&gt;"",$E14&lt;&gt;"",$E14&gt;IFERROR(INDEX(Lists!$E$2:$E$6,MATCH($F14,Lists!$A$2:$A$6,0)),$E14)),"After closing time",""),IF(AND(OR($M14="Approved",$M14="Declined",$M14="Completed"),$N14=""),"Approval owner missing",""),IF(AND(OR($M14="Approved",$M14="Declined",$M14="Completed"),$O14=""),"Decision date missing",""),IF(AND($C14&lt;TODAY(),$C14&lt;&gt;"",$M14&lt;&gt;"Completed",$M14&lt;&gt;"Canceled",$M14&lt;&gt;"Declined"),"Past booking unresolved","")))</f>
        <v/>
      </c>
      <c r="T14" s="17" t="n"/>
    </row>
    <row r="15">
      <c r="A15" s="14" t="n"/>
      <c r="B15" s="36" t="n"/>
      <c r="C15" s="36" t="n"/>
      <c r="D15" s="16" t="n"/>
      <c r="E15" s="16" t="n"/>
      <c r="F15" s="14" t="n"/>
      <c r="G15" s="17" t="n"/>
      <c r="H15" s="14" t="n"/>
      <c r="I15" s="14" t="n"/>
      <c r="J15" s="14" t="n"/>
      <c r="K15" s="17" t="n"/>
      <c r="L15" s="14" t="n"/>
      <c r="M15" s="14" t="n"/>
      <c r="N15" s="14" t="n"/>
      <c r="O15" s="36" t="n"/>
      <c r="P15" s="18">
        <f>IF(OR($A15="",$F15=""),"",IFERROR(INDEX(Lists!$C$2:$C$6,MATCH($F15,Lists!$A$2:$A$6,0)),""))</f>
        <v/>
      </c>
      <c r="Q15" s="19">
        <f>IF(OR($A15="",$D15="",$E15="",$E15&lt;=$D15),"",ROUND(($E15-$D15)*24,2))</f>
        <v/>
      </c>
      <c r="R15" s="18">
        <f>IF(OR($A15="",$C15="",$D15="",$E15="",$F15="",$E15&lt;=$D15,$M15="Canceled",$M15="Declined"),"",IF(COUNTIFS($F$2:$F$201,$F15,$C$2:$C$201,$C15,$D$2:$D$201,"&lt;"&amp;$E15,$E$2:$E$201,"&gt;"&amp;$D15,$M$2:$M$201,"&lt;&gt;Canceled",$M$2:$M$201,"&lt;&gt;Declined",$A$2:$A$201,"&lt;&gt;")&gt;1,"Conflict",""))</f>
        <v/>
      </c>
      <c r="S15" s="20">
        <f>IF($A15="","",TEXTJOIN(CHAR(59)&amp;" ",TRUE,IF(AND($I15&lt;&gt;"",$P15&lt;&gt;"",$I15&gt;$P15),"Over capacity",""),IF(AND($F15&lt;&gt;"",$D15&lt;&gt;"",$D15&lt;IFERROR(INDEX(Lists!$D$2:$D$6,MATCH($F15,Lists!$A$2:$A$6,0)),$D15)),"Before opening time",""),IF(AND($F15&lt;&gt;"",$E15&lt;&gt;"",$E15&gt;IFERROR(INDEX(Lists!$E$2:$E$6,MATCH($F15,Lists!$A$2:$A$6,0)),$E15)),"After closing time",""),IF(AND(OR($M15="Approved",$M15="Declined",$M15="Completed"),$N15=""),"Approval owner missing",""),IF(AND(OR($M15="Approved",$M15="Declined",$M15="Completed"),$O15=""),"Decision date missing",""),IF(AND($C15&lt;TODAY(),$C15&lt;&gt;"",$M15&lt;&gt;"Completed",$M15&lt;&gt;"Canceled",$M15&lt;&gt;"Declined"),"Past booking unresolved","")))</f>
        <v/>
      </c>
      <c r="T15" s="17" t="n"/>
    </row>
    <row r="16">
      <c r="A16" s="14" t="n"/>
      <c r="B16" s="36" t="n"/>
      <c r="C16" s="36" t="n"/>
      <c r="D16" s="16" t="n"/>
      <c r="E16" s="16" t="n"/>
      <c r="F16" s="14" t="n"/>
      <c r="G16" s="17" t="n"/>
      <c r="H16" s="14" t="n"/>
      <c r="I16" s="14" t="n"/>
      <c r="J16" s="14" t="n"/>
      <c r="K16" s="17" t="n"/>
      <c r="L16" s="14" t="n"/>
      <c r="M16" s="14" t="n"/>
      <c r="N16" s="14" t="n"/>
      <c r="O16" s="36" t="n"/>
      <c r="P16" s="18">
        <f>IF(OR($A16="",$F16=""),"",IFERROR(INDEX(Lists!$C$2:$C$6,MATCH($F16,Lists!$A$2:$A$6,0)),""))</f>
        <v/>
      </c>
      <c r="Q16" s="19">
        <f>IF(OR($A16="",$D16="",$E16="",$E16&lt;=$D16),"",ROUND(($E16-$D16)*24,2))</f>
        <v/>
      </c>
      <c r="R16" s="18">
        <f>IF(OR($A16="",$C16="",$D16="",$E16="",$F16="",$E16&lt;=$D16,$M16="Canceled",$M16="Declined"),"",IF(COUNTIFS($F$2:$F$201,$F16,$C$2:$C$201,$C16,$D$2:$D$201,"&lt;"&amp;$E16,$E$2:$E$201,"&gt;"&amp;$D16,$M$2:$M$201,"&lt;&gt;Canceled",$M$2:$M$201,"&lt;&gt;Declined",$A$2:$A$201,"&lt;&gt;")&gt;1,"Conflict",""))</f>
        <v/>
      </c>
      <c r="S16" s="20">
        <f>IF($A16="","",TEXTJOIN(CHAR(59)&amp;" ",TRUE,IF(AND($I16&lt;&gt;"",$P16&lt;&gt;"",$I16&gt;$P16),"Over capacity",""),IF(AND($F16&lt;&gt;"",$D16&lt;&gt;"",$D16&lt;IFERROR(INDEX(Lists!$D$2:$D$6,MATCH($F16,Lists!$A$2:$A$6,0)),$D16)),"Before opening time",""),IF(AND($F16&lt;&gt;"",$E16&lt;&gt;"",$E16&gt;IFERROR(INDEX(Lists!$E$2:$E$6,MATCH($F16,Lists!$A$2:$A$6,0)),$E16)),"After closing time",""),IF(AND(OR($M16="Approved",$M16="Declined",$M16="Completed"),$N16=""),"Approval owner missing",""),IF(AND(OR($M16="Approved",$M16="Declined",$M16="Completed"),$O16=""),"Decision date missing",""),IF(AND($C16&lt;TODAY(),$C16&lt;&gt;"",$M16&lt;&gt;"Completed",$M16&lt;&gt;"Canceled",$M16&lt;&gt;"Declined"),"Past booking unresolved","")))</f>
        <v/>
      </c>
      <c r="T16" s="17" t="n"/>
    </row>
    <row r="17">
      <c r="A17" s="14" t="n"/>
      <c r="B17" s="36" t="n"/>
      <c r="C17" s="36" t="n"/>
      <c r="D17" s="16" t="n"/>
      <c r="E17" s="16" t="n"/>
      <c r="F17" s="14" t="n"/>
      <c r="G17" s="17" t="n"/>
      <c r="H17" s="14" t="n"/>
      <c r="I17" s="14" t="n"/>
      <c r="J17" s="14" t="n"/>
      <c r="K17" s="17" t="n"/>
      <c r="L17" s="14" t="n"/>
      <c r="M17" s="14" t="n"/>
      <c r="N17" s="14" t="n"/>
      <c r="O17" s="36" t="n"/>
      <c r="P17" s="18">
        <f>IF(OR($A17="",$F17=""),"",IFERROR(INDEX(Lists!$C$2:$C$6,MATCH($F17,Lists!$A$2:$A$6,0)),""))</f>
        <v/>
      </c>
      <c r="Q17" s="19">
        <f>IF(OR($A17="",$D17="",$E17="",$E17&lt;=$D17),"",ROUND(($E17-$D17)*24,2))</f>
        <v/>
      </c>
      <c r="R17" s="18">
        <f>IF(OR($A17="",$C17="",$D17="",$E17="",$F17="",$E17&lt;=$D17,$M17="Canceled",$M17="Declined"),"",IF(COUNTIFS($F$2:$F$201,$F17,$C$2:$C$201,$C17,$D$2:$D$201,"&lt;"&amp;$E17,$E$2:$E$201,"&gt;"&amp;$D17,$M$2:$M$201,"&lt;&gt;Canceled",$M$2:$M$201,"&lt;&gt;Declined",$A$2:$A$201,"&lt;&gt;")&gt;1,"Conflict",""))</f>
        <v/>
      </c>
      <c r="S17" s="20">
        <f>IF($A17="","",TEXTJOIN(CHAR(59)&amp;" ",TRUE,IF(AND($I17&lt;&gt;"",$P17&lt;&gt;"",$I17&gt;$P17),"Over capacity",""),IF(AND($F17&lt;&gt;"",$D17&lt;&gt;"",$D17&lt;IFERROR(INDEX(Lists!$D$2:$D$6,MATCH($F17,Lists!$A$2:$A$6,0)),$D17)),"Before opening time",""),IF(AND($F17&lt;&gt;"",$E17&lt;&gt;"",$E17&gt;IFERROR(INDEX(Lists!$E$2:$E$6,MATCH($F17,Lists!$A$2:$A$6,0)),$E17)),"After closing time",""),IF(AND(OR($M17="Approved",$M17="Declined",$M17="Completed"),$N17=""),"Approval owner missing",""),IF(AND(OR($M17="Approved",$M17="Declined",$M17="Completed"),$O17=""),"Decision date missing",""),IF(AND($C17&lt;TODAY(),$C17&lt;&gt;"",$M17&lt;&gt;"Completed",$M17&lt;&gt;"Canceled",$M17&lt;&gt;"Declined"),"Past booking unresolved","")))</f>
        <v/>
      </c>
      <c r="T17" s="17" t="n"/>
    </row>
    <row r="18">
      <c r="A18" s="14" t="n"/>
      <c r="B18" s="36" t="n"/>
      <c r="C18" s="36" t="n"/>
      <c r="D18" s="16" t="n"/>
      <c r="E18" s="16" t="n"/>
      <c r="F18" s="14" t="n"/>
      <c r="G18" s="17" t="n"/>
      <c r="H18" s="14" t="n"/>
      <c r="I18" s="14" t="n"/>
      <c r="J18" s="14" t="n"/>
      <c r="K18" s="17" t="n"/>
      <c r="L18" s="14" t="n"/>
      <c r="M18" s="14" t="n"/>
      <c r="N18" s="14" t="n"/>
      <c r="O18" s="36" t="n"/>
      <c r="P18" s="18">
        <f>IF(OR($A18="",$F18=""),"",IFERROR(INDEX(Lists!$C$2:$C$6,MATCH($F18,Lists!$A$2:$A$6,0)),""))</f>
        <v/>
      </c>
      <c r="Q18" s="19">
        <f>IF(OR($A18="",$D18="",$E18="",$E18&lt;=$D18),"",ROUND(($E18-$D18)*24,2))</f>
        <v/>
      </c>
      <c r="R18" s="18">
        <f>IF(OR($A18="",$C18="",$D18="",$E18="",$F18="",$E18&lt;=$D18,$M18="Canceled",$M18="Declined"),"",IF(COUNTIFS($F$2:$F$201,$F18,$C$2:$C$201,$C18,$D$2:$D$201,"&lt;"&amp;$E18,$E$2:$E$201,"&gt;"&amp;$D18,$M$2:$M$201,"&lt;&gt;Canceled",$M$2:$M$201,"&lt;&gt;Declined",$A$2:$A$201,"&lt;&gt;")&gt;1,"Conflict",""))</f>
        <v/>
      </c>
      <c r="S18" s="20">
        <f>IF($A18="","",TEXTJOIN(CHAR(59)&amp;" ",TRUE,IF(AND($I18&lt;&gt;"",$P18&lt;&gt;"",$I18&gt;$P18),"Over capacity",""),IF(AND($F18&lt;&gt;"",$D18&lt;&gt;"",$D18&lt;IFERROR(INDEX(Lists!$D$2:$D$6,MATCH($F18,Lists!$A$2:$A$6,0)),$D18)),"Before opening time",""),IF(AND($F18&lt;&gt;"",$E18&lt;&gt;"",$E18&gt;IFERROR(INDEX(Lists!$E$2:$E$6,MATCH($F18,Lists!$A$2:$A$6,0)),$E18)),"After closing time",""),IF(AND(OR($M18="Approved",$M18="Declined",$M18="Completed"),$N18=""),"Approval owner missing",""),IF(AND(OR($M18="Approved",$M18="Declined",$M18="Completed"),$O18=""),"Decision date missing",""),IF(AND($C18&lt;TODAY(),$C18&lt;&gt;"",$M18&lt;&gt;"Completed",$M18&lt;&gt;"Canceled",$M18&lt;&gt;"Declined"),"Past booking unresolved","")))</f>
        <v/>
      </c>
      <c r="T18" s="17" t="n"/>
    </row>
    <row r="19">
      <c r="A19" s="14" t="n"/>
      <c r="B19" s="36" t="n"/>
      <c r="C19" s="36" t="n"/>
      <c r="D19" s="16" t="n"/>
      <c r="E19" s="16" t="n"/>
      <c r="F19" s="14" t="n"/>
      <c r="G19" s="17" t="n"/>
      <c r="H19" s="14" t="n"/>
      <c r="I19" s="14" t="n"/>
      <c r="J19" s="14" t="n"/>
      <c r="K19" s="17" t="n"/>
      <c r="L19" s="14" t="n"/>
      <c r="M19" s="14" t="n"/>
      <c r="N19" s="14" t="n"/>
      <c r="O19" s="36" t="n"/>
      <c r="P19" s="18">
        <f>IF(OR($A19="",$F19=""),"",IFERROR(INDEX(Lists!$C$2:$C$6,MATCH($F19,Lists!$A$2:$A$6,0)),""))</f>
        <v/>
      </c>
      <c r="Q19" s="19">
        <f>IF(OR($A19="",$D19="",$E19="",$E19&lt;=$D19),"",ROUND(($E19-$D19)*24,2))</f>
        <v/>
      </c>
      <c r="R19" s="18">
        <f>IF(OR($A19="",$C19="",$D19="",$E19="",$F19="",$E19&lt;=$D19,$M19="Canceled",$M19="Declined"),"",IF(COUNTIFS($F$2:$F$201,$F19,$C$2:$C$201,$C19,$D$2:$D$201,"&lt;"&amp;$E19,$E$2:$E$201,"&gt;"&amp;$D19,$M$2:$M$201,"&lt;&gt;Canceled",$M$2:$M$201,"&lt;&gt;Declined",$A$2:$A$201,"&lt;&gt;")&gt;1,"Conflict",""))</f>
        <v/>
      </c>
      <c r="S19" s="20">
        <f>IF($A19="","",TEXTJOIN(CHAR(59)&amp;" ",TRUE,IF(AND($I19&lt;&gt;"",$P19&lt;&gt;"",$I19&gt;$P19),"Over capacity",""),IF(AND($F19&lt;&gt;"",$D19&lt;&gt;"",$D19&lt;IFERROR(INDEX(Lists!$D$2:$D$6,MATCH($F19,Lists!$A$2:$A$6,0)),$D19)),"Before opening time",""),IF(AND($F19&lt;&gt;"",$E19&lt;&gt;"",$E19&gt;IFERROR(INDEX(Lists!$E$2:$E$6,MATCH($F19,Lists!$A$2:$A$6,0)),$E19)),"After closing time",""),IF(AND(OR($M19="Approved",$M19="Declined",$M19="Completed"),$N19=""),"Approval owner missing",""),IF(AND(OR($M19="Approved",$M19="Declined",$M19="Completed"),$O19=""),"Decision date missing",""),IF(AND($C19&lt;TODAY(),$C19&lt;&gt;"",$M19&lt;&gt;"Completed",$M19&lt;&gt;"Canceled",$M19&lt;&gt;"Declined"),"Past booking unresolved","")))</f>
        <v/>
      </c>
      <c r="T19" s="17" t="n"/>
    </row>
    <row r="20">
      <c r="A20" s="14" t="n"/>
      <c r="B20" s="36" t="n"/>
      <c r="C20" s="36" t="n"/>
      <c r="D20" s="16" t="n"/>
      <c r="E20" s="16" t="n"/>
      <c r="F20" s="14" t="n"/>
      <c r="G20" s="17" t="n"/>
      <c r="H20" s="14" t="n"/>
      <c r="I20" s="14" t="n"/>
      <c r="J20" s="14" t="n"/>
      <c r="K20" s="17" t="n"/>
      <c r="L20" s="14" t="n"/>
      <c r="M20" s="14" t="n"/>
      <c r="N20" s="14" t="n"/>
      <c r="O20" s="36" t="n"/>
      <c r="P20" s="18">
        <f>IF(OR($A20="",$F20=""),"",IFERROR(INDEX(Lists!$C$2:$C$6,MATCH($F20,Lists!$A$2:$A$6,0)),""))</f>
        <v/>
      </c>
      <c r="Q20" s="19">
        <f>IF(OR($A20="",$D20="",$E20="",$E20&lt;=$D20),"",ROUND(($E20-$D20)*24,2))</f>
        <v/>
      </c>
      <c r="R20" s="18">
        <f>IF(OR($A20="",$C20="",$D20="",$E20="",$F20="",$E20&lt;=$D20,$M20="Canceled",$M20="Declined"),"",IF(COUNTIFS($F$2:$F$201,$F20,$C$2:$C$201,$C20,$D$2:$D$201,"&lt;"&amp;$E20,$E$2:$E$201,"&gt;"&amp;$D20,$M$2:$M$201,"&lt;&gt;Canceled",$M$2:$M$201,"&lt;&gt;Declined",$A$2:$A$201,"&lt;&gt;")&gt;1,"Conflict",""))</f>
        <v/>
      </c>
      <c r="S20" s="20">
        <f>IF($A20="","",TEXTJOIN(CHAR(59)&amp;" ",TRUE,IF(AND($I20&lt;&gt;"",$P20&lt;&gt;"",$I20&gt;$P20),"Over capacity",""),IF(AND($F20&lt;&gt;"",$D20&lt;&gt;"",$D20&lt;IFERROR(INDEX(Lists!$D$2:$D$6,MATCH($F20,Lists!$A$2:$A$6,0)),$D20)),"Before opening time",""),IF(AND($F20&lt;&gt;"",$E20&lt;&gt;"",$E20&gt;IFERROR(INDEX(Lists!$E$2:$E$6,MATCH($F20,Lists!$A$2:$A$6,0)),$E20)),"After closing time",""),IF(AND(OR($M20="Approved",$M20="Declined",$M20="Completed"),$N20=""),"Approval owner missing",""),IF(AND(OR($M20="Approved",$M20="Declined",$M20="Completed"),$O20=""),"Decision date missing",""),IF(AND($C20&lt;TODAY(),$C20&lt;&gt;"",$M20&lt;&gt;"Completed",$M20&lt;&gt;"Canceled",$M20&lt;&gt;"Declined"),"Past booking unresolved","")))</f>
        <v/>
      </c>
      <c r="T20" s="17" t="n"/>
    </row>
    <row r="21">
      <c r="A21" s="14" t="n"/>
      <c r="B21" s="36" t="n"/>
      <c r="C21" s="36" t="n"/>
      <c r="D21" s="16" t="n"/>
      <c r="E21" s="16" t="n"/>
      <c r="F21" s="14" t="n"/>
      <c r="G21" s="17" t="n"/>
      <c r="H21" s="14" t="n"/>
      <c r="I21" s="14" t="n"/>
      <c r="J21" s="14" t="n"/>
      <c r="K21" s="17" t="n"/>
      <c r="L21" s="14" t="n"/>
      <c r="M21" s="14" t="n"/>
      <c r="N21" s="14" t="n"/>
      <c r="O21" s="36" t="n"/>
      <c r="P21" s="18">
        <f>IF(OR($A21="",$F21=""),"",IFERROR(INDEX(Lists!$C$2:$C$6,MATCH($F21,Lists!$A$2:$A$6,0)),""))</f>
        <v/>
      </c>
      <c r="Q21" s="19">
        <f>IF(OR($A21="",$D21="",$E21="",$E21&lt;=$D21),"",ROUND(($E21-$D21)*24,2))</f>
        <v/>
      </c>
      <c r="R21" s="18">
        <f>IF(OR($A21="",$C21="",$D21="",$E21="",$F21="",$E21&lt;=$D21,$M21="Canceled",$M21="Declined"),"",IF(COUNTIFS($F$2:$F$201,$F21,$C$2:$C$201,$C21,$D$2:$D$201,"&lt;"&amp;$E21,$E$2:$E$201,"&gt;"&amp;$D21,$M$2:$M$201,"&lt;&gt;Canceled",$M$2:$M$201,"&lt;&gt;Declined",$A$2:$A$201,"&lt;&gt;")&gt;1,"Conflict",""))</f>
        <v/>
      </c>
      <c r="S21" s="20">
        <f>IF($A21="","",TEXTJOIN(CHAR(59)&amp;" ",TRUE,IF(AND($I21&lt;&gt;"",$P21&lt;&gt;"",$I21&gt;$P21),"Over capacity",""),IF(AND($F21&lt;&gt;"",$D21&lt;&gt;"",$D21&lt;IFERROR(INDEX(Lists!$D$2:$D$6,MATCH($F21,Lists!$A$2:$A$6,0)),$D21)),"Before opening time",""),IF(AND($F21&lt;&gt;"",$E21&lt;&gt;"",$E21&gt;IFERROR(INDEX(Lists!$E$2:$E$6,MATCH($F21,Lists!$A$2:$A$6,0)),$E21)),"After closing time",""),IF(AND(OR($M21="Approved",$M21="Declined",$M21="Completed"),$N21=""),"Approval owner missing",""),IF(AND(OR($M21="Approved",$M21="Declined",$M21="Completed"),$O21=""),"Decision date missing",""),IF(AND($C21&lt;TODAY(),$C21&lt;&gt;"",$M21&lt;&gt;"Completed",$M21&lt;&gt;"Canceled",$M21&lt;&gt;"Declined"),"Past booking unresolved","")))</f>
        <v/>
      </c>
      <c r="T21" s="17" t="n"/>
    </row>
    <row r="22">
      <c r="A22" s="14" t="n"/>
      <c r="B22" s="36" t="n"/>
      <c r="C22" s="36" t="n"/>
      <c r="D22" s="16" t="n"/>
      <c r="E22" s="16" t="n"/>
      <c r="F22" s="14" t="n"/>
      <c r="G22" s="17" t="n"/>
      <c r="H22" s="14" t="n"/>
      <c r="I22" s="14" t="n"/>
      <c r="J22" s="14" t="n"/>
      <c r="K22" s="17" t="n"/>
      <c r="L22" s="14" t="n"/>
      <c r="M22" s="14" t="n"/>
      <c r="N22" s="14" t="n"/>
      <c r="O22" s="36" t="n"/>
      <c r="P22" s="18">
        <f>IF(OR($A22="",$F22=""),"",IFERROR(INDEX(Lists!$C$2:$C$6,MATCH($F22,Lists!$A$2:$A$6,0)),""))</f>
        <v/>
      </c>
      <c r="Q22" s="19">
        <f>IF(OR($A22="",$D22="",$E22="",$E22&lt;=$D22),"",ROUND(($E22-$D22)*24,2))</f>
        <v/>
      </c>
      <c r="R22" s="18">
        <f>IF(OR($A22="",$C22="",$D22="",$E22="",$F22="",$E22&lt;=$D22,$M22="Canceled",$M22="Declined"),"",IF(COUNTIFS($F$2:$F$201,$F22,$C$2:$C$201,$C22,$D$2:$D$201,"&lt;"&amp;$E22,$E$2:$E$201,"&gt;"&amp;$D22,$M$2:$M$201,"&lt;&gt;Canceled",$M$2:$M$201,"&lt;&gt;Declined",$A$2:$A$201,"&lt;&gt;")&gt;1,"Conflict",""))</f>
        <v/>
      </c>
      <c r="S22" s="20">
        <f>IF($A22="","",TEXTJOIN(CHAR(59)&amp;" ",TRUE,IF(AND($I22&lt;&gt;"",$P22&lt;&gt;"",$I22&gt;$P22),"Over capacity",""),IF(AND($F22&lt;&gt;"",$D22&lt;&gt;"",$D22&lt;IFERROR(INDEX(Lists!$D$2:$D$6,MATCH($F22,Lists!$A$2:$A$6,0)),$D22)),"Before opening time",""),IF(AND($F22&lt;&gt;"",$E22&lt;&gt;"",$E22&gt;IFERROR(INDEX(Lists!$E$2:$E$6,MATCH($F22,Lists!$A$2:$A$6,0)),$E22)),"After closing time",""),IF(AND(OR($M22="Approved",$M22="Declined",$M22="Completed"),$N22=""),"Approval owner missing",""),IF(AND(OR($M22="Approved",$M22="Declined",$M22="Completed"),$O22=""),"Decision date missing",""),IF(AND($C22&lt;TODAY(),$C22&lt;&gt;"",$M22&lt;&gt;"Completed",$M22&lt;&gt;"Canceled",$M22&lt;&gt;"Declined"),"Past booking unresolved","")))</f>
        <v/>
      </c>
      <c r="T22" s="17" t="n"/>
    </row>
    <row r="23">
      <c r="A23" s="14" t="n"/>
      <c r="B23" s="36" t="n"/>
      <c r="C23" s="36" t="n"/>
      <c r="D23" s="16" t="n"/>
      <c r="E23" s="16" t="n"/>
      <c r="F23" s="14" t="n"/>
      <c r="G23" s="17" t="n"/>
      <c r="H23" s="14" t="n"/>
      <c r="I23" s="14" t="n"/>
      <c r="J23" s="14" t="n"/>
      <c r="K23" s="17" t="n"/>
      <c r="L23" s="14" t="n"/>
      <c r="M23" s="14" t="n"/>
      <c r="N23" s="14" t="n"/>
      <c r="O23" s="36" t="n"/>
      <c r="P23" s="18">
        <f>IF(OR($A23="",$F23=""),"",IFERROR(INDEX(Lists!$C$2:$C$6,MATCH($F23,Lists!$A$2:$A$6,0)),""))</f>
        <v/>
      </c>
      <c r="Q23" s="19">
        <f>IF(OR($A23="",$D23="",$E23="",$E23&lt;=$D23),"",ROUND(($E23-$D23)*24,2))</f>
        <v/>
      </c>
      <c r="R23" s="18">
        <f>IF(OR($A23="",$C23="",$D23="",$E23="",$F23="",$E23&lt;=$D23,$M23="Canceled",$M23="Declined"),"",IF(COUNTIFS($F$2:$F$201,$F23,$C$2:$C$201,$C23,$D$2:$D$201,"&lt;"&amp;$E23,$E$2:$E$201,"&gt;"&amp;$D23,$M$2:$M$201,"&lt;&gt;Canceled",$M$2:$M$201,"&lt;&gt;Declined",$A$2:$A$201,"&lt;&gt;")&gt;1,"Conflict",""))</f>
        <v/>
      </c>
      <c r="S23" s="20">
        <f>IF($A23="","",TEXTJOIN(CHAR(59)&amp;" ",TRUE,IF(AND($I23&lt;&gt;"",$P23&lt;&gt;"",$I23&gt;$P23),"Over capacity",""),IF(AND($F23&lt;&gt;"",$D23&lt;&gt;"",$D23&lt;IFERROR(INDEX(Lists!$D$2:$D$6,MATCH($F23,Lists!$A$2:$A$6,0)),$D23)),"Before opening time",""),IF(AND($F23&lt;&gt;"",$E23&lt;&gt;"",$E23&gt;IFERROR(INDEX(Lists!$E$2:$E$6,MATCH($F23,Lists!$A$2:$A$6,0)),$E23)),"After closing time",""),IF(AND(OR($M23="Approved",$M23="Declined",$M23="Completed"),$N23=""),"Approval owner missing",""),IF(AND(OR($M23="Approved",$M23="Declined",$M23="Completed"),$O23=""),"Decision date missing",""),IF(AND($C23&lt;TODAY(),$C23&lt;&gt;"",$M23&lt;&gt;"Completed",$M23&lt;&gt;"Canceled",$M23&lt;&gt;"Declined"),"Past booking unresolved","")))</f>
        <v/>
      </c>
      <c r="T23" s="17" t="n"/>
    </row>
    <row r="24">
      <c r="A24" s="14" t="n"/>
      <c r="B24" s="36" t="n"/>
      <c r="C24" s="36" t="n"/>
      <c r="D24" s="16" t="n"/>
      <c r="E24" s="16" t="n"/>
      <c r="F24" s="14" t="n"/>
      <c r="G24" s="17" t="n"/>
      <c r="H24" s="14" t="n"/>
      <c r="I24" s="14" t="n"/>
      <c r="J24" s="14" t="n"/>
      <c r="K24" s="17" t="n"/>
      <c r="L24" s="14" t="n"/>
      <c r="M24" s="14" t="n"/>
      <c r="N24" s="14" t="n"/>
      <c r="O24" s="36" t="n"/>
      <c r="P24" s="18">
        <f>IF(OR($A24="",$F24=""),"",IFERROR(INDEX(Lists!$C$2:$C$6,MATCH($F24,Lists!$A$2:$A$6,0)),""))</f>
        <v/>
      </c>
      <c r="Q24" s="19">
        <f>IF(OR($A24="",$D24="",$E24="",$E24&lt;=$D24),"",ROUND(($E24-$D24)*24,2))</f>
        <v/>
      </c>
      <c r="R24" s="18">
        <f>IF(OR($A24="",$C24="",$D24="",$E24="",$F24="",$E24&lt;=$D24,$M24="Canceled",$M24="Declined"),"",IF(COUNTIFS($F$2:$F$201,$F24,$C$2:$C$201,$C24,$D$2:$D$201,"&lt;"&amp;$E24,$E$2:$E$201,"&gt;"&amp;$D24,$M$2:$M$201,"&lt;&gt;Canceled",$M$2:$M$201,"&lt;&gt;Declined",$A$2:$A$201,"&lt;&gt;")&gt;1,"Conflict",""))</f>
        <v/>
      </c>
      <c r="S24" s="20">
        <f>IF($A24="","",TEXTJOIN(CHAR(59)&amp;" ",TRUE,IF(AND($I24&lt;&gt;"",$P24&lt;&gt;"",$I24&gt;$P24),"Over capacity",""),IF(AND($F24&lt;&gt;"",$D24&lt;&gt;"",$D24&lt;IFERROR(INDEX(Lists!$D$2:$D$6,MATCH($F24,Lists!$A$2:$A$6,0)),$D24)),"Before opening time",""),IF(AND($F24&lt;&gt;"",$E24&lt;&gt;"",$E24&gt;IFERROR(INDEX(Lists!$E$2:$E$6,MATCH($F24,Lists!$A$2:$A$6,0)),$E24)),"After closing time",""),IF(AND(OR($M24="Approved",$M24="Declined",$M24="Completed"),$N24=""),"Approval owner missing",""),IF(AND(OR($M24="Approved",$M24="Declined",$M24="Completed"),$O24=""),"Decision date missing",""),IF(AND($C24&lt;TODAY(),$C24&lt;&gt;"",$M24&lt;&gt;"Completed",$M24&lt;&gt;"Canceled",$M24&lt;&gt;"Declined"),"Past booking unresolved","")))</f>
        <v/>
      </c>
      <c r="T24" s="17" t="n"/>
    </row>
    <row r="25">
      <c r="A25" s="14" t="n"/>
      <c r="B25" s="36" t="n"/>
      <c r="C25" s="36" t="n"/>
      <c r="D25" s="16" t="n"/>
      <c r="E25" s="16" t="n"/>
      <c r="F25" s="14" t="n"/>
      <c r="G25" s="17" t="n"/>
      <c r="H25" s="14" t="n"/>
      <c r="I25" s="14" t="n"/>
      <c r="J25" s="14" t="n"/>
      <c r="K25" s="17" t="n"/>
      <c r="L25" s="14" t="n"/>
      <c r="M25" s="14" t="n"/>
      <c r="N25" s="14" t="n"/>
      <c r="O25" s="36" t="n"/>
      <c r="P25" s="18">
        <f>IF(OR($A25="",$F25=""),"",IFERROR(INDEX(Lists!$C$2:$C$6,MATCH($F25,Lists!$A$2:$A$6,0)),""))</f>
        <v/>
      </c>
      <c r="Q25" s="19">
        <f>IF(OR($A25="",$D25="",$E25="",$E25&lt;=$D25),"",ROUND(($E25-$D25)*24,2))</f>
        <v/>
      </c>
      <c r="R25" s="18">
        <f>IF(OR($A25="",$C25="",$D25="",$E25="",$F25="",$E25&lt;=$D25,$M25="Canceled",$M25="Declined"),"",IF(COUNTIFS($F$2:$F$201,$F25,$C$2:$C$201,$C25,$D$2:$D$201,"&lt;"&amp;$E25,$E$2:$E$201,"&gt;"&amp;$D25,$M$2:$M$201,"&lt;&gt;Canceled",$M$2:$M$201,"&lt;&gt;Declined",$A$2:$A$201,"&lt;&gt;")&gt;1,"Conflict",""))</f>
        <v/>
      </c>
      <c r="S25" s="20">
        <f>IF($A25="","",TEXTJOIN(CHAR(59)&amp;" ",TRUE,IF(AND($I25&lt;&gt;"",$P25&lt;&gt;"",$I25&gt;$P25),"Over capacity",""),IF(AND($F25&lt;&gt;"",$D25&lt;&gt;"",$D25&lt;IFERROR(INDEX(Lists!$D$2:$D$6,MATCH($F25,Lists!$A$2:$A$6,0)),$D25)),"Before opening time",""),IF(AND($F25&lt;&gt;"",$E25&lt;&gt;"",$E25&gt;IFERROR(INDEX(Lists!$E$2:$E$6,MATCH($F25,Lists!$A$2:$A$6,0)),$E25)),"After closing time",""),IF(AND(OR($M25="Approved",$M25="Declined",$M25="Completed"),$N25=""),"Approval owner missing",""),IF(AND(OR($M25="Approved",$M25="Declined",$M25="Completed"),$O25=""),"Decision date missing",""),IF(AND($C25&lt;TODAY(),$C25&lt;&gt;"",$M25&lt;&gt;"Completed",$M25&lt;&gt;"Canceled",$M25&lt;&gt;"Declined"),"Past booking unresolved","")))</f>
        <v/>
      </c>
      <c r="T25" s="17" t="n"/>
    </row>
    <row r="26">
      <c r="A26" s="14" t="n"/>
      <c r="B26" s="36" t="n"/>
      <c r="C26" s="36" t="n"/>
      <c r="D26" s="16" t="n"/>
      <c r="E26" s="16" t="n"/>
      <c r="F26" s="14" t="n"/>
      <c r="G26" s="17" t="n"/>
      <c r="H26" s="14" t="n"/>
      <c r="I26" s="14" t="n"/>
      <c r="J26" s="14" t="n"/>
      <c r="K26" s="17" t="n"/>
      <c r="L26" s="14" t="n"/>
      <c r="M26" s="14" t="n"/>
      <c r="N26" s="14" t="n"/>
      <c r="O26" s="36" t="n"/>
      <c r="P26" s="18">
        <f>IF(OR($A26="",$F26=""),"",IFERROR(INDEX(Lists!$C$2:$C$6,MATCH($F26,Lists!$A$2:$A$6,0)),""))</f>
        <v/>
      </c>
      <c r="Q26" s="19">
        <f>IF(OR($A26="",$D26="",$E26="",$E26&lt;=$D26),"",ROUND(($E26-$D26)*24,2))</f>
        <v/>
      </c>
      <c r="R26" s="18">
        <f>IF(OR($A26="",$C26="",$D26="",$E26="",$F26="",$E26&lt;=$D26,$M26="Canceled",$M26="Declined"),"",IF(COUNTIFS($F$2:$F$201,$F26,$C$2:$C$201,$C26,$D$2:$D$201,"&lt;"&amp;$E26,$E$2:$E$201,"&gt;"&amp;$D26,$M$2:$M$201,"&lt;&gt;Canceled",$M$2:$M$201,"&lt;&gt;Declined",$A$2:$A$201,"&lt;&gt;")&gt;1,"Conflict",""))</f>
        <v/>
      </c>
      <c r="S26" s="20">
        <f>IF($A26="","",TEXTJOIN(CHAR(59)&amp;" ",TRUE,IF(AND($I26&lt;&gt;"",$P26&lt;&gt;"",$I26&gt;$P26),"Over capacity",""),IF(AND($F26&lt;&gt;"",$D26&lt;&gt;"",$D26&lt;IFERROR(INDEX(Lists!$D$2:$D$6,MATCH($F26,Lists!$A$2:$A$6,0)),$D26)),"Before opening time",""),IF(AND($F26&lt;&gt;"",$E26&lt;&gt;"",$E26&gt;IFERROR(INDEX(Lists!$E$2:$E$6,MATCH($F26,Lists!$A$2:$A$6,0)),$E26)),"After closing time",""),IF(AND(OR($M26="Approved",$M26="Declined",$M26="Completed"),$N26=""),"Approval owner missing",""),IF(AND(OR($M26="Approved",$M26="Declined",$M26="Completed"),$O26=""),"Decision date missing",""),IF(AND($C26&lt;TODAY(),$C26&lt;&gt;"",$M26&lt;&gt;"Completed",$M26&lt;&gt;"Canceled",$M26&lt;&gt;"Declined"),"Past booking unresolved","")))</f>
        <v/>
      </c>
      <c r="T26" s="17" t="n"/>
    </row>
    <row r="27">
      <c r="A27" s="14" t="n"/>
      <c r="B27" s="36" t="n"/>
      <c r="C27" s="36" t="n"/>
      <c r="D27" s="16" t="n"/>
      <c r="E27" s="16" t="n"/>
      <c r="F27" s="14" t="n"/>
      <c r="G27" s="17" t="n"/>
      <c r="H27" s="14" t="n"/>
      <c r="I27" s="14" t="n"/>
      <c r="J27" s="14" t="n"/>
      <c r="K27" s="17" t="n"/>
      <c r="L27" s="14" t="n"/>
      <c r="M27" s="14" t="n"/>
      <c r="N27" s="14" t="n"/>
      <c r="O27" s="36" t="n"/>
      <c r="P27" s="18">
        <f>IF(OR($A27="",$F27=""),"",IFERROR(INDEX(Lists!$C$2:$C$6,MATCH($F27,Lists!$A$2:$A$6,0)),""))</f>
        <v/>
      </c>
      <c r="Q27" s="19">
        <f>IF(OR($A27="",$D27="",$E27="",$E27&lt;=$D27),"",ROUND(($E27-$D27)*24,2))</f>
        <v/>
      </c>
      <c r="R27" s="18">
        <f>IF(OR($A27="",$C27="",$D27="",$E27="",$F27="",$E27&lt;=$D27,$M27="Canceled",$M27="Declined"),"",IF(COUNTIFS($F$2:$F$201,$F27,$C$2:$C$201,$C27,$D$2:$D$201,"&lt;"&amp;$E27,$E$2:$E$201,"&gt;"&amp;$D27,$M$2:$M$201,"&lt;&gt;Canceled",$M$2:$M$201,"&lt;&gt;Declined",$A$2:$A$201,"&lt;&gt;")&gt;1,"Conflict",""))</f>
        <v/>
      </c>
      <c r="S27" s="20">
        <f>IF($A27="","",TEXTJOIN(CHAR(59)&amp;" ",TRUE,IF(AND($I27&lt;&gt;"",$P27&lt;&gt;"",$I27&gt;$P27),"Over capacity",""),IF(AND($F27&lt;&gt;"",$D27&lt;&gt;"",$D27&lt;IFERROR(INDEX(Lists!$D$2:$D$6,MATCH($F27,Lists!$A$2:$A$6,0)),$D27)),"Before opening time",""),IF(AND($F27&lt;&gt;"",$E27&lt;&gt;"",$E27&gt;IFERROR(INDEX(Lists!$E$2:$E$6,MATCH($F27,Lists!$A$2:$A$6,0)),$E27)),"After closing time",""),IF(AND(OR($M27="Approved",$M27="Declined",$M27="Completed"),$N27=""),"Approval owner missing",""),IF(AND(OR($M27="Approved",$M27="Declined",$M27="Completed"),$O27=""),"Decision date missing",""),IF(AND($C27&lt;TODAY(),$C27&lt;&gt;"",$M27&lt;&gt;"Completed",$M27&lt;&gt;"Canceled",$M27&lt;&gt;"Declined"),"Past booking unresolved","")))</f>
        <v/>
      </c>
      <c r="T27" s="17" t="n"/>
    </row>
    <row r="28">
      <c r="A28" s="14" t="n"/>
      <c r="B28" s="36" t="n"/>
      <c r="C28" s="36" t="n"/>
      <c r="D28" s="16" t="n"/>
      <c r="E28" s="16" t="n"/>
      <c r="F28" s="14" t="n"/>
      <c r="G28" s="17" t="n"/>
      <c r="H28" s="14" t="n"/>
      <c r="I28" s="14" t="n"/>
      <c r="J28" s="14" t="n"/>
      <c r="K28" s="17" t="n"/>
      <c r="L28" s="14" t="n"/>
      <c r="M28" s="14" t="n"/>
      <c r="N28" s="14" t="n"/>
      <c r="O28" s="36" t="n"/>
      <c r="P28" s="18">
        <f>IF(OR($A28="",$F28=""),"",IFERROR(INDEX(Lists!$C$2:$C$6,MATCH($F28,Lists!$A$2:$A$6,0)),""))</f>
        <v/>
      </c>
      <c r="Q28" s="19">
        <f>IF(OR($A28="",$D28="",$E28="",$E28&lt;=$D28),"",ROUND(($E28-$D28)*24,2))</f>
        <v/>
      </c>
      <c r="R28" s="18">
        <f>IF(OR($A28="",$C28="",$D28="",$E28="",$F28="",$E28&lt;=$D28,$M28="Canceled",$M28="Declined"),"",IF(COUNTIFS($F$2:$F$201,$F28,$C$2:$C$201,$C28,$D$2:$D$201,"&lt;"&amp;$E28,$E$2:$E$201,"&gt;"&amp;$D28,$M$2:$M$201,"&lt;&gt;Canceled",$M$2:$M$201,"&lt;&gt;Declined",$A$2:$A$201,"&lt;&gt;")&gt;1,"Conflict",""))</f>
        <v/>
      </c>
      <c r="S28" s="20">
        <f>IF($A28="","",TEXTJOIN(CHAR(59)&amp;" ",TRUE,IF(AND($I28&lt;&gt;"",$P28&lt;&gt;"",$I28&gt;$P28),"Over capacity",""),IF(AND($F28&lt;&gt;"",$D28&lt;&gt;"",$D28&lt;IFERROR(INDEX(Lists!$D$2:$D$6,MATCH($F28,Lists!$A$2:$A$6,0)),$D28)),"Before opening time",""),IF(AND($F28&lt;&gt;"",$E28&lt;&gt;"",$E28&gt;IFERROR(INDEX(Lists!$E$2:$E$6,MATCH($F28,Lists!$A$2:$A$6,0)),$E28)),"After closing time",""),IF(AND(OR($M28="Approved",$M28="Declined",$M28="Completed"),$N28=""),"Approval owner missing",""),IF(AND(OR($M28="Approved",$M28="Declined",$M28="Completed"),$O28=""),"Decision date missing",""),IF(AND($C28&lt;TODAY(),$C28&lt;&gt;"",$M28&lt;&gt;"Completed",$M28&lt;&gt;"Canceled",$M28&lt;&gt;"Declined"),"Past booking unresolved","")))</f>
        <v/>
      </c>
      <c r="T28" s="17" t="n"/>
    </row>
    <row r="29">
      <c r="A29" s="14" t="n"/>
      <c r="B29" s="36" t="n"/>
      <c r="C29" s="36" t="n"/>
      <c r="D29" s="16" t="n"/>
      <c r="E29" s="16" t="n"/>
      <c r="F29" s="14" t="n"/>
      <c r="G29" s="17" t="n"/>
      <c r="H29" s="14" t="n"/>
      <c r="I29" s="14" t="n"/>
      <c r="J29" s="14" t="n"/>
      <c r="K29" s="17" t="n"/>
      <c r="L29" s="14" t="n"/>
      <c r="M29" s="14" t="n"/>
      <c r="N29" s="14" t="n"/>
      <c r="O29" s="36" t="n"/>
      <c r="P29" s="18">
        <f>IF(OR($A29="",$F29=""),"",IFERROR(INDEX(Lists!$C$2:$C$6,MATCH($F29,Lists!$A$2:$A$6,0)),""))</f>
        <v/>
      </c>
      <c r="Q29" s="19">
        <f>IF(OR($A29="",$D29="",$E29="",$E29&lt;=$D29),"",ROUND(($E29-$D29)*24,2))</f>
        <v/>
      </c>
      <c r="R29" s="18">
        <f>IF(OR($A29="",$C29="",$D29="",$E29="",$F29="",$E29&lt;=$D29,$M29="Canceled",$M29="Declined"),"",IF(COUNTIFS($F$2:$F$201,$F29,$C$2:$C$201,$C29,$D$2:$D$201,"&lt;"&amp;$E29,$E$2:$E$201,"&gt;"&amp;$D29,$M$2:$M$201,"&lt;&gt;Canceled",$M$2:$M$201,"&lt;&gt;Declined",$A$2:$A$201,"&lt;&gt;")&gt;1,"Conflict",""))</f>
        <v/>
      </c>
      <c r="S29" s="20">
        <f>IF($A29="","",TEXTJOIN(CHAR(59)&amp;" ",TRUE,IF(AND($I29&lt;&gt;"",$P29&lt;&gt;"",$I29&gt;$P29),"Over capacity",""),IF(AND($F29&lt;&gt;"",$D29&lt;&gt;"",$D29&lt;IFERROR(INDEX(Lists!$D$2:$D$6,MATCH($F29,Lists!$A$2:$A$6,0)),$D29)),"Before opening time",""),IF(AND($F29&lt;&gt;"",$E29&lt;&gt;"",$E29&gt;IFERROR(INDEX(Lists!$E$2:$E$6,MATCH($F29,Lists!$A$2:$A$6,0)),$E29)),"After closing time",""),IF(AND(OR($M29="Approved",$M29="Declined",$M29="Completed"),$N29=""),"Approval owner missing",""),IF(AND(OR($M29="Approved",$M29="Declined",$M29="Completed"),$O29=""),"Decision date missing",""),IF(AND($C29&lt;TODAY(),$C29&lt;&gt;"",$M29&lt;&gt;"Completed",$M29&lt;&gt;"Canceled",$M29&lt;&gt;"Declined"),"Past booking unresolved","")))</f>
        <v/>
      </c>
      <c r="T29" s="17" t="n"/>
    </row>
    <row r="30">
      <c r="A30" s="14" t="n"/>
      <c r="B30" s="36" t="n"/>
      <c r="C30" s="36" t="n"/>
      <c r="D30" s="16" t="n"/>
      <c r="E30" s="16" t="n"/>
      <c r="F30" s="14" t="n"/>
      <c r="G30" s="17" t="n"/>
      <c r="H30" s="14" t="n"/>
      <c r="I30" s="14" t="n"/>
      <c r="J30" s="14" t="n"/>
      <c r="K30" s="17" t="n"/>
      <c r="L30" s="14" t="n"/>
      <c r="M30" s="14" t="n"/>
      <c r="N30" s="14" t="n"/>
      <c r="O30" s="36" t="n"/>
      <c r="P30" s="18">
        <f>IF(OR($A30="",$F30=""),"",IFERROR(INDEX(Lists!$C$2:$C$6,MATCH($F30,Lists!$A$2:$A$6,0)),""))</f>
        <v/>
      </c>
      <c r="Q30" s="19">
        <f>IF(OR($A30="",$D30="",$E30="",$E30&lt;=$D30),"",ROUND(($E30-$D30)*24,2))</f>
        <v/>
      </c>
      <c r="R30" s="18">
        <f>IF(OR($A30="",$C30="",$D30="",$E30="",$F30="",$E30&lt;=$D30,$M30="Canceled",$M30="Declined"),"",IF(COUNTIFS($F$2:$F$201,$F30,$C$2:$C$201,$C30,$D$2:$D$201,"&lt;"&amp;$E30,$E$2:$E$201,"&gt;"&amp;$D30,$M$2:$M$201,"&lt;&gt;Canceled",$M$2:$M$201,"&lt;&gt;Declined",$A$2:$A$201,"&lt;&gt;")&gt;1,"Conflict",""))</f>
        <v/>
      </c>
      <c r="S30" s="20">
        <f>IF($A30="","",TEXTJOIN(CHAR(59)&amp;" ",TRUE,IF(AND($I30&lt;&gt;"",$P30&lt;&gt;"",$I30&gt;$P30),"Over capacity",""),IF(AND($F30&lt;&gt;"",$D30&lt;&gt;"",$D30&lt;IFERROR(INDEX(Lists!$D$2:$D$6,MATCH($F30,Lists!$A$2:$A$6,0)),$D30)),"Before opening time",""),IF(AND($F30&lt;&gt;"",$E30&lt;&gt;"",$E30&gt;IFERROR(INDEX(Lists!$E$2:$E$6,MATCH($F30,Lists!$A$2:$A$6,0)),$E30)),"After closing time",""),IF(AND(OR($M30="Approved",$M30="Declined",$M30="Completed"),$N30=""),"Approval owner missing",""),IF(AND(OR($M30="Approved",$M30="Declined",$M30="Completed"),$O30=""),"Decision date missing",""),IF(AND($C30&lt;TODAY(),$C30&lt;&gt;"",$M30&lt;&gt;"Completed",$M30&lt;&gt;"Canceled",$M30&lt;&gt;"Declined"),"Past booking unresolved","")))</f>
        <v/>
      </c>
      <c r="T30" s="17" t="n"/>
    </row>
    <row r="31">
      <c r="A31" s="14" t="n"/>
      <c r="B31" s="36" t="n"/>
      <c r="C31" s="36" t="n"/>
      <c r="D31" s="16" t="n"/>
      <c r="E31" s="16" t="n"/>
      <c r="F31" s="14" t="n"/>
      <c r="G31" s="17" t="n"/>
      <c r="H31" s="14" t="n"/>
      <c r="I31" s="14" t="n"/>
      <c r="J31" s="14" t="n"/>
      <c r="K31" s="17" t="n"/>
      <c r="L31" s="14" t="n"/>
      <c r="M31" s="14" t="n"/>
      <c r="N31" s="14" t="n"/>
      <c r="O31" s="36" t="n"/>
      <c r="P31" s="18">
        <f>IF(OR($A31="",$F31=""),"",IFERROR(INDEX(Lists!$C$2:$C$6,MATCH($F31,Lists!$A$2:$A$6,0)),""))</f>
        <v/>
      </c>
      <c r="Q31" s="19">
        <f>IF(OR($A31="",$D31="",$E31="",$E31&lt;=$D31),"",ROUND(($E31-$D31)*24,2))</f>
        <v/>
      </c>
      <c r="R31" s="18">
        <f>IF(OR($A31="",$C31="",$D31="",$E31="",$F31="",$E31&lt;=$D31,$M31="Canceled",$M31="Declined"),"",IF(COUNTIFS($F$2:$F$201,$F31,$C$2:$C$201,$C31,$D$2:$D$201,"&lt;"&amp;$E31,$E$2:$E$201,"&gt;"&amp;$D31,$M$2:$M$201,"&lt;&gt;Canceled",$M$2:$M$201,"&lt;&gt;Declined",$A$2:$A$201,"&lt;&gt;")&gt;1,"Conflict",""))</f>
        <v/>
      </c>
      <c r="S31" s="20">
        <f>IF($A31="","",TEXTJOIN(CHAR(59)&amp;" ",TRUE,IF(AND($I31&lt;&gt;"",$P31&lt;&gt;"",$I31&gt;$P31),"Over capacity",""),IF(AND($F31&lt;&gt;"",$D31&lt;&gt;"",$D31&lt;IFERROR(INDEX(Lists!$D$2:$D$6,MATCH($F31,Lists!$A$2:$A$6,0)),$D31)),"Before opening time",""),IF(AND($F31&lt;&gt;"",$E31&lt;&gt;"",$E31&gt;IFERROR(INDEX(Lists!$E$2:$E$6,MATCH($F31,Lists!$A$2:$A$6,0)),$E31)),"After closing time",""),IF(AND(OR($M31="Approved",$M31="Declined",$M31="Completed"),$N31=""),"Approval owner missing",""),IF(AND(OR($M31="Approved",$M31="Declined",$M31="Completed"),$O31=""),"Decision date missing",""),IF(AND($C31&lt;TODAY(),$C31&lt;&gt;"",$M31&lt;&gt;"Completed",$M31&lt;&gt;"Canceled",$M31&lt;&gt;"Declined"),"Past booking unresolved","")))</f>
        <v/>
      </c>
      <c r="T31" s="17" t="n"/>
    </row>
    <row r="32">
      <c r="A32" s="14" t="n"/>
      <c r="B32" s="36" t="n"/>
      <c r="C32" s="36" t="n"/>
      <c r="D32" s="16" t="n"/>
      <c r="E32" s="16" t="n"/>
      <c r="F32" s="14" t="n"/>
      <c r="G32" s="17" t="n"/>
      <c r="H32" s="14" t="n"/>
      <c r="I32" s="14" t="n"/>
      <c r="J32" s="14" t="n"/>
      <c r="K32" s="17" t="n"/>
      <c r="L32" s="14" t="n"/>
      <c r="M32" s="14" t="n"/>
      <c r="N32" s="14" t="n"/>
      <c r="O32" s="36" t="n"/>
      <c r="P32" s="18">
        <f>IF(OR($A32="",$F32=""),"",IFERROR(INDEX(Lists!$C$2:$C$6,MATCH($F32,Lists!$A$2:$A$6,0)),""))</f>
        <v/>
      </c>
      <c r="Q32" s="19">
        <f>IF(OR($A32="",$D32="",$E32="",$E32&lt;=$D32),"",ROUND(($E32-$D32)*24,2))</f>
        <v/>
      </c>
      <c r="R32" s="18">
        <f>IF(OR($A32="",$C32="",$D32="",$E32="",$F32="",$E32&lt;=$D32,$M32="Canceled",$M32="Declined"),"",IF(COUNTIFS($F$2:$F$201,$F32,$C$2:$C$201,$C32,$D$2:$D$201,"&lt;"&amp;$E32,$E$2:$E$201,"&gt;"&amp;$D32,$M$2:$M$201,"&lt;&gt;Canceled",$M$2:$M$201,"&lt;&gt;Declined",$A$2:$A$201,"&lt;&gt;")&gt;1,"Conflict",""))</f>
        <v/>
      </c>
      <c r="S32" s="20">
        <f>IF($A32="","",TEXTJOIN(CHAR(59)&amp;" ",TRUE,IF(AND($I32&lt;&gt;"",$P32&lt;&gt;"",$I32&gt;$P32),"Over capacity",""),IF(AND($F32&lt;&gt;"",$D32&lt;&gt;"",$D32&lt;IFERROR(INDEX(Lists!$D$2:$D$6,MATCH($F32,Lists!$A$2:$A$6,0)),$D32)),"Before opening time",""),IF(AND($F32&lt;&gt;"",$E32&lt;&gt;"",$E32&gt;IFERROR(INDEX(Lists!$E$2:$E$6,MATCH($F32,Lists!$A$2:$A$6,0)),$E32)),"After closing time",""),IF(AND(OR($M32="Approved",$M32="Declined",$M32="Completed"),$N32=""),"Approval owner missing",""),IF(AND(OR($M32="Approved",$M32="Declined",$M32="Completed"),$O32=""),"Decision date missing",""),IF(AND($C32&lt;TODAY(),$C32&lt;&gt;"",$M32&lt;&gt;"Completed",$M32&lt;&gt;"Canceled",$M32&lt;&gt;"Declined"),"Past booking unresolved","")))</f>
        <v/>
      </c>
      <c r="T32" s="17" t="n"/>
    </row>
    <row r="33">
      <c r="A33" s="14" t="n"/>
      <c r="B33" s="36" t="n"/>
      <c r="C33" s="36" t="n"/>
      <c r="D33" s="16" t="n"/>
      <c r="E33" s="16" t="n"/>
      <c r="F33" s="14" t="n"/>
      <c r="G33" s="17" t="n"/>
      <c r="H33" s="14" t="n"/>
      <c r="I33" s="14" t="n"/>
      <c r="J33" s="14" t="n"/>
      <c r="K33" s="17" t="n"/>
      <c r="L33" s="14" t="n"/>
      <c r="M33" s="14" t="n"/>
      <c r="N33" s="14" t="n"/>
      <c r="O33" s="36" t="n"/>
      <c r="P33" s="18">
        <f>IF(OR($A33="",$F33=""),"",IFERROR(INDEX(Lists!$C$2:$C$6,MATCH($F33,Lists!$A$2:$A$6,0)),""))</f>
        <v/>
      </c>
      <c r="Q33" s="19">
        <f>IF(OR($A33="",$D33="",$E33="",$E33&lt;=$D33),"",ROUND(($E33-$D33)*24,2))</f>
        <v/>
      </c>
      <c r="R33" s="18">
        <f>IF(OR($A33="",$C33="",$D33="",$E33="",$F33="",$E33&lt;=$D33,$M33="Canceled",$M33="Declined"),"",IF(COUNTIFS($F$2:$F$201,$F33,$C$2:$C$201,$C33,$D$2:$D$201,"&lt;"&amp;$E33,$E$2:$E$201,"&gt;"&amp;$D33,$M$2:$M$201,"&lt;&gt;Canceled",$M$2:$M$201,"&lt;&gt;Declined",$A$2:$A$201,"&lt;&gt;")&gt;1,"Conflict",""))</f>
        <v/>
      </c>
      <c r="S33" s="20">
        <f>IF($A33="","",TEXTJOIN(CHAR(59)&amp;" ",TRUE,IF(AND($I33&lt;&gt;"",$P33&lt;&gt;"",$I33&gt;$P33),"Over capacity",""),IF(AND($F33&lt;&gt;"",$D33&lt;&gt;"",$D33&lt;IFERROR(INDEX(Lists!$D$2:$D$6,MATCH($F33,Lists!$A$2:$A$6,0)),$D33)),"Before opening time",""),IF(AND($F33&lt;&gt;"",$E33&lt;&gt;"",$E33&gt;IFERROR(INDEX(Lists!$E$2:$E$6,MATCH($F33,Lists!$A$2:$A$6,0)),$E33)),"After closing time",""),IF(AND(OR($M33="Approved",$M33="Declined",$M33="Completed"),$N33=""),"Approval owner missing",""),IF(AND(OR($M33="Approved",$M33="Declined",$M33="Completed"),$O33=""),"Decision date missing",""),IF(AND($C33&lt;TODAY(),$C33&lt;&gt;"",$M33&lt;&gt;"Completed",$M33&lt;&gt;"Canceled",$M33&lt;&gt;"Declined"),"Past booking unresolved","")))</f>
        <v/>
      </c>
      <c r="T33" s="17" t="n"/>
    </row>
    <row r="34">
      <c r="A34" s="14" t="n"/>
      <c r="B34" s="36" t="n"/>
      <c r="C34" s="36" t="n"/>
      <c r="D34" s="16" t="n"/>
      <c r="E34" s="16" t="n"/>
      <c r="F34" s="14" t="n"/>
      <c r="G34" s="17" t="n"/>
      <c r="H34" s="14" t="n"/>
      <c r="I34" s="14" t="n"/>
      <c r="J34" s="14" t="n"/>
      <c r="K34" s="17" t="n"/>
      <c r="L34" s="14" t="n"/>
      <c r="M34" s="14" t="n"/>
      <c r="N34" s="14" t="n"/>
      <c r="O34" s="36" t="n"/>
      <c r="P34" s="18">
        <f>IF(OR($A34="",$F34=""),"",IFERROR(INDEX(Lists!$C$2:$C$6,MATCH($F34,Lists!$A$2:$A$6,0)),""))</f>
        <v/>
      </c>
      <c r="Q34" s="19">
        <f>IF(OR($A34="",$D34="",$E34="",$E34&lt;=$D34),"",ROUND(($E34-$D34)*24,2))</f>
        <v/>
      </c>
      <c r="R34" s="18">
        <f>IF(OR($A34="",$C34="",$D34="",$E34="",$F34="",$E34&lt;=$D34,$M34="Canceled",$M34="Declined"),"",IF(COUNTIFS($F$2:$F$201,$F34,$C$2:$C$201,$C34,$D$2:$D$201,"&lt;"&amp;$E34,$E$2:$E$201,"&gt;"&amp;$D34,$M$2:$M$201,"&lt;&gt;Canceled",$M$2:$M$201,"&lt;&gt;Declined",$A$2:$A$201,"&lt;&gt;")&gt;1,"Conflict",""))</f>
        <v/>
      </c>
      <c r="S34" s="20">
        <f>IF($A34="","",TEXTJOIN(CHAR(59)&amp;" ",TRUE,IF(AND($I34&lt;&gt;"",$P34&lt;&gt;"",$I34&gt;$P34),"Over capacity",""),IF(AND($F34&lt;&gt;"",$D34&lt;&gt;"",$D34&lt;IFERROR(INDEX(Lists!$D$2:$D$6,MATCH($F34,Lists!$A$2:$A$6,0)),$D34)),"Before opening time",""),IF(AND($F34&lt;&gt;"",$E34&lt;&gt;"",$E34&gt;IFERROR(INDEX(Lists!$E$2:$E$6,MATCH($F34,Lists!$A$2:$A$6,0)),$E34)),"After closing time",""),IF(AND(OR($M34="Approved",$M34="Declined",$M34="Completed"),$N34=""),"Approval owner missing",""),IF(AND(OR($M34="Approved",$M34="Declined",$M34="Completed"),$O34=""),"Decision date missing",""),IF(AND($C34&lt;TODAY(),$C34&lt;&gt;"",$M34&lt;&gt;"Completed",$M34&lt;&gt;"Canceled",$M34&lt;&gt;"Declined"),"Past booking unresolved","")))</f>
        <v/>
      </c>
      <c r="T34" s="17" t="n"/>
    </row>
    <row r="35">
      <c r="A35" s="14" t="n"/>
      <c r="B35" s="36" t="n"/>
      <c r="C35" s="36" t="n"/>
      <c r="D35" s="16" t="n"/>
      <c r="E35" s="16" t="n"/>
      <c r="F35" s="14" t="n"/>
      <c r="G35" s="17" t="n"/>
      <c r="H35" s="14" t="n"/>
      <c r="I35" s="14" t="n"/>
      <c r="J35" s="14" t="n"/>
      <c r="K35" s="17" t="n"/>
      <c r="L35" s="14" t="n"/>
      <c r="M35" s="14" t="n"/>
      <c r="N35" s="14" t="n"/>
      <c r="O35" s="36" t="n"/>
      <c r="P35" s="18">
        <f>IF(OR($A35="",$F35=""),"",IFERROR(INDEX(Lists!$C$2:$C$6,MATCH($F35,Lists!$A$2:$A$6,0)),""))</f>
        <v/>
      </c>
      <c r="Q35" s="19">
        <f>IF(OR($A35="",$D35="",$E35="",$E35&lt;=$D35),"",ROUND(($E35-$D35)*24,2))</f>
        <v/>
      </c>
      <c r="R35" s="18">
        <f>IF(OR($A35="",$C35="",$D35="",$E35="",$F35="",$E35&lt;=$D35,$M35="Canceled",$M35="Declined"),"",IF(COUNTIFS($F$2:$F$201,$F35,$C$2:$C$201,$C35,$D$2:$D$201,"&lt;"&amp;$E35,$E$2:$E$201,"&gt;"&amp;$D35,$M$2:$M$201,"&lt;&gt;Canceled",$M$2:$M$201,"&lt;&gt;Declined",$A$2:$A$201,"&lt;&gt;")&gt;1,"Conflict",""))</f>
        <v/>
      </c>
      <c r="S35" s="20">
        <f>IF($A35="","",TEXTJOIN(CHAR(59)&amp;" ",TRUE,IF(AND($I35&lt;&gt;"",$P35&lt;&gt;"",$I35&gt;$P35),"Over capacity",""),IF(AND($F35&lt;&gt;"",$D35&lt;&gt;"",$D35&lt;IFERROR(INDEX(Lists!$D$2:$D$6,MATCH($F35,Lists!$A$2:$A$6,0)),$D35)),"Before opening time",""),IF(AND($F35&lt;&gt;"",$E35&lt;&gt;"",$E35&gt;IFERROR(INDEX(Lists!$E$2:$E$6,MATCH($F35,Lists!$A$2:$A$6,0)),$E35)),"After closing time",""),IF(AND(OR($M35="Approved",$M35="Declined",$M35="Completed"),$N35=""),"Approval owner missing",""),IF(AND(OR($M35="Approved",$M35="Declined",$M35="Completed"),$O35=""),"Decision date missing",""),IF(AND($C35&lt;TODAY(),$C35&lt;&gt;"",$M35&lt;&gt;"Completed",$M35&lt;&gt;"Canceled",$M35&lt;&gt;"Declined"),"Past booking unresolved","")))</f>
        <v/>
      </c>
      <c r="T35" s="17" t="n"/>
    </row>
    <row r="36">
      <c r="A36" s="14" t="n"/>
      <c r="B36" s="36" t="n"/>
      <c r="C36" s="36" t="n"/>
      <c r="D36" s="16" t="n"/>
      <c r="E36" s="16" t="n"/>
      <c r="F36" s="14" t="n"/>
      <c r="G36" s="17" t="n"/>
      <c r="H36" s="14" t="n"/>
      <c r="I36" s="14" t="n"/>
      <c r="J36" s="14" t="n"/>
      <c r="K36" s="17" t="n"/>
      <c r="L36" s="14" t="n"/>
      <c r="M36" s="14" t="n"/>
      <c r="N36" s="14" t="n"/>
      <c r="O36" s="36" t="n"/>
      <c r="P36" s="18">
        <f>IF(OR($A36="",$F36=""),"",IFERROR(INDEX(Lists!$C$2:$C$6,MATCH($F36,Lists!$A$2:$A$6,0)),""))</f>
        <v/>
      </c>
      <c r="Q36" s="19">
        <f>IF(OR($A36="",$D36="",$E36="",$E36&lt;=$D36),"",ROUND(($E36-$D36)*24,2))</f>
        <v/>
      </c>
      <c r="R36" s="18">
        <f>IF(OR($A36="",$C36="",$D36="",$E36="",$F36="",$E36&lt;=$D36,$M36="Canceled",$M36="Declined"),"",IF(COUNTIFS($F$2:$F$201,$F36,$C$2:$C$201,$C36,$D$2:$D$201,"&lt;"&amp;$E36,$E$2:$E$201,"&gt;"&amp;$D36,$M$2:$M$201,"&lt;&gt;Canceled",$M$2:$M$201,"&lt;&gt;Declined",$A$2:$A$201,"&lt;&gt;")&gt;1,"Conflict",""))</f>
        <v/>
      </c>
      <c r="S36" s="20">
        <f>IF($A36="","",TEXTJOIN(CHAR(59)&amp;" ",TRUE,IF(AND($I36&lt;&gt;"",$P36&lt;&gt;"",$I36&gt;$P36),"Over capacity",""),IF(AND($F36&lt;&gt;"",$D36&lt;&gt;"",$D36&lt;IFERROR(INDEX(Lists!$D$2:$D$6,MATCH($F36,Lists!$A$2:$A$6,0)),$D36)),"Before opening time",""),IF(AND($F36&lt;&gt;"",$E36&lt;&gt;"",$E36&gt;IFERROR(INDEX(Lists!$E$2:$E$6,MATCH($F36,Lists!$A$2:$A$6,0)),$E36)),"After closing time",""),IF(AND(OR($M36="Approved",$M36="Declined",$M36="Completed"),$N36=""),"Approval owner missing",""),IF(AND(OR($M36="Approved",$M36="Declined",$M36="Completed"),$O36=""),"Decision date missing",""),IF(AND($C36&lt;TODAY(),$C36&lt;&gt;"",$M36&lt;&gt;"Completed",$M36&lt;&gt;"Canceled",$M36&lt;&gt;"Declined"),"Past booking unresolved","")))</f>
        <v/>
      </c>
      <c r="T36" s="17" t="n"/>
    </row>
    <row r="37">
      <c r="A37" s="14" t="n"/>
      <c r="B37" s="36" t="n"/>
      <c r="C37" s="36" t="n"/>
      <c r="D37" s="16" t="n"/>
      <c r="E37" s="16" t="n"/>
      <c r="F37" s="14" t="n"/>
      <c r="G37" s="17" t="n"/>
      <c r="H37" s="14" t="n"/>
      <c r="I37" s="14" t="n"/>
      <c r="J37" s="14" t="n"/>
      <c r="K37" s="17" t="n"/>
      <c r="L37" s="14" t="n"/>
      <c r="M37" s="14" t="n"/>
      <c r="N37" s="14" t="n"/>
      <c r="O37" s="36" t="n"/>
      <c r="P37" s="18">
        <f>IF(OR($A37="",$F37=""),"",IFERROR(INDEX(Lists!$C$2:$C$6,MATCH($F37,Lists!$A$2:$A$6,0)),""))</f>
        <v/>
      </c>
      <c r="Q37" s="19">
        <f>IF(OR($A37="",$D37="",$E37="",$E37&lt;=$D37),"",ROUND(($E37-$D37)*24,2))</f>
        <v/>
      </c>
      <c r="R37" s="18">
        <f>IF(OR($A37="",$C37="",$D37="",$E37="",$F37="",$E37&lt;=$D37,$M37="Canceled",$M37="Declined"),"",IF(COUNTIFS($F$2:$F$201,$F37,$C$2:$C$201,$C37,$D$2:$D$201,"&lt;"&amp;$E37,$E$2:$E$201,"&gt;"&amp;$D37,$M$2:$M$201,"&lt;&gt;Canceled",$M$2:$M$201,"&lt;&gt;Declined",$A$2:$A$201,"&lt;&gt;")&gt;1,"Conflict",""))</f>
        <v/>
      </c>
      <c r="S37" s="20">
        <f>IF($A37="","",TEXTJOIN(CHAR(59)&amp;" ",TRUE,IF(AND($I37&lt;&gt;"",$P37&lt;&gt;"",$I37&gt;$P37),"Over capacity",""),IF(AND($F37&lt;&gt;"",$D37&lt;&gt;"",$D37&lt;IFERROR(INDEX(Lists!$D$2:$D$6,MATCH($F37,Lists!$A$2:$A$6,0)),$D37)),"Before opening time",""),IF(AND($F37&lt;&gt;"",$E37&lt;&gt;"",$E37&gt;IFERROR(INDEX(Lists!$E$2:$E$6,MATCH($F37,Lists!$A$2:$A$6,0)),$E37)),"After closing time",""),IF(AND(OR($M37="Approved",$M37="Declined",$M37="Completed"),$N37=""),"Approval owner missing",""),IF(AND(OR($M37="Approved",$M37="Declined",$M37="Completed"),$O37=""),"Decision date missing",""),IF(AND($C37&lt;TODAY(),$C37&lt;&gt;"",$M37&lt;&gt;"Completed",$M37&lt;&gt;"Canceled",$M37&lt;&gt;"Declined"),"Past booking unresolved","")))</f>
        <v/>
      </c>
      <c r="T37" s="17" t="n"/>
    </row>
    <row r="38">
      <c r="A38" s="14" t="n"/>
      <c r="B38" s="36" t="n"/>
      <c r="C38" s="36" t="n"/>
      <c r="D38" s="16" t="n"/>
      <c r="E38" s="16" t="n"/>
      <c r="F38" s="14" t="n"/>
      <c r="G38" s="17" t="n"/>
      <c r="H38" s="14" t="n"/>
      <c r="I38" s="14" t="n"/>
      <c r="J38" s="14" t="n"/>
      <c r="K38" s="17" t="n"/>
      <c r="L38" s="14" t="n"/>
      <c r="M38" s="14" t="n"/>
      <c r="N38" s="14" t="n"/>
      <c r="O38" s="36" t="n"/>
      <c r="P38" s="18">
        <f>IF(OR($A38="",$F38=""),"",IFERROR(INDEX(Lists!$C$2:$C$6,MATCH($F38,Lists!$A$2:$A$6,0)),""))</f>
        <v/>
      </c>
      <c r="Q38" s="19">
        <f>IF(OR($A38="",$D38="",$E38="",$E38&lt;=$D38),"",ROUND(($E38-$D38)*24,2))</f>
        <v/>
      </c>
      <c r="R38" s="18">
        <f>IF(OR($A38="",$C38="",$D38="",$E38="",$F38="",$E38&lt;=$D38,$M38="Canceled",$M38="Declined"),"",IF(COUNTIFS($F$2:$F$201,$F38,$C$2:$C$201,$C38,$D$2:$D$201,"&lt;"&amp;$E38,$E$2:$E$201,"&gt;"&amp;$D38,$M$2:$M$201,"&lt;&gt;Canceled",$M$2:$M$201,"&lt;&gt;Declined",$A$2:$A$201,"&lt;&gt;")&gt;1,"Conflict",""))</f>
        <v/>
      </c>
      <c r="S38" s="20">
        <f>IF($A38="","",TEXTJOIN(CHAR(59)&amp;" ",TRUE,IF(AND($I38&lt;&gt;"",$P38&lt;&gt;"",$I38&gt;$P38),"Over capacity",""),IF(AND($F38&lt;&gt;"",$D38&lt;&gt;"",$D38&lt;IFERROR(INDEX(Lists!$D$2:$D$6,MATCH($F38,Lists!$A$2:$A$6,0)),$D38)),"Before opening time",""),IF(AND($F38&lt;&gt;"",$E38&lt;&gt;"",$E38&gt;IFERROR(INDEX(Lists!$E$2:$E$6,MATCH($F38,Lists!$A$2:$A$6,0)),$E38)),"After closing time",""),IF(AND(OR($M38="Approved",$M38="Declined",$M38="Completed"),$N38=""),"Approval owner missing",""),IF(AND(OR($M38="Approved",$M38="Declined",$M38="Completed"),$O38=""),"Decision date missing",""),IF(AND($C38&lt;TODAY(),$C38&lt;&gt;"",$M38&lt;&gt;"Completed",$M38&lt;&gt;"Canceled",$M38&lt;&gt;"Declined"),"Past booking unresolved","")))</f>
        <v/>
      </c>
      <c r="T38" s="17" t="n"/>
    </row>
    <row r="39">
      <c r="A39" s="14" t="n"/>
      <c r="B39" s="36" t="n"/>
      <c r="C39" s="36" t="n"/>
      <c r="D39" s="16" t="n"/>
      <c r="E39" s="16" t="n"/>
      <c r="F39" s="14" t="n"/>
      <c r="G39" s="17" t="n"/>
      <c r="H39" s="14" t="n"/>
      <c r="I39" s="14" t="n"/>
      <c r="J39" s="14" t="n"/>
      <c r="K39" s="17" t="n"/>
      <c r="L39" s="14" t="n"/>
      <c r="M39" s="14" t="n"/>
      <c r="N39" s="14" t="n"/>
      <c r="O39" s="36" t="n"/>
      <c r="P39" s="18">
        <f>IF(OR($A39="",$F39=""),"",IFERROR(INDEX(Lists!$C$2:$C$6,MATCH($F39,Lists!$A$2:$A$6,0)),""))</f>
        <v/>
      </c>
      <c r="Q39" s="19">
        <f>IF(OR($A39="",$D39="",$E39="",$E39&lt;=$D39),"",ROUND(($E39-$D39)*24,2))</f>
        <v/>
      </c>
      <c r="R39" s="18">
        <f>IF(OR($A39="",$C39="",$D39="",$E39="",$F39="",$E39&lt;=$D39,$M39="Canceled",$M39="Declined"),"",IF(COUNTIFS($F$2:$F$201,$F39,$C$2:$C$201,$C39,$D$2:$D$201,"&lt;"&amp;$E39,$E$2:$E$201,"&gt;"&amp;$D39,$M$2:$M$201,"&lt;&gt;Canceled",$M$2:$M$201,"&lt;&gt;Declined",$A$2:$A$201,"&lt;&gt;")&gt;1,"Conflict",""))</f>
        <v/>
      </c>
      <c r="S39" s="20">
        <f>IF($A39="","",TEXTJOIN(CHAR(59)&amp;" ",TRUE,IF(AND($I39&lt;&gt;"",$P39&lt;&gt;"",$I39&gt;$P39),"Over capacity",""),IF(AND($F39&lt;&gt;"",$D39&lt;&gt;"",$D39&lt;IFERROR(INDEX(Lists!$D$2:$D$6,MATCH($F39,Lists!$A$2:$A$6,0)),$D39)),"Before opening time",""),IF(AND($F39&lt;&gt;"",$E39&lt;&gt;"",$E39&gt;IFERROR(INDEX(Lists!$E$2:$E$6,MATCH($F39,Lists!$A$2:$A$6,0)),$E39)),"After closing time",""),IF(AND(OR($M39="Approved",$M39="Declined",$M39="Completed"),$N39=""),"Approval owner missing",""),IF(AND(OR($M39="Approved",$M39="Declined",$M39="Completed"),$O39=""),"Decision date missing",""),IF(AND($C39&lt;TODAY(),$C39&lt;&gt;"",$M39&lt;&gt;"Completed",$M39&lt;&gt;"Canceled",$M39&lt;&gt;"Declined"),"Past booking unresolved","")))</f>
        <v/>
      </c>
      <c r="T39" s="17" t="n"/>
    </row>
    <row r="40">
      <c r="A40" s="14" t="n"/>
      <c r="B40" s="36" t="n"/>
      <c r="C40" s="36" t="n"/>
      <c r="D40" s="16" t="n"/>
      <c r="E40" s="16" t="n"/>
      <c r="F40" s="14" t="n"/>
      <c r="G40" s="17" t="n"/>
      <c r="H40" s="14" t="n"/>
      <c r="I40" s="14" t="n"/>
      <c r="J40" s="14" t="n"/>
      <c r="K40" s="17" t="n"/>
      <c r="L40" s="14" t="n"/>
      <c r="M40" s="14" t="n"/>
      <c r="N40" s="14" t="n"/>
      <c r="O40" s="36" t="n"/>
      <c r="P40" s="18">
        <f>IF(OR($A40="",$F40=""),"",IFERROR(INDEX(Lists!$C$2:$C$6,MATCH($F40,Lists!$A$2:$A$6,0)),""))</f>
        <v/>
      </c>
      <c r="Q40" s="19">
        <f>IF(OR($A40="",$D40="",$E40="",$E40&lt;=$D40),"",ROUND(($E40-$D40)*24,2))</f>
        <v/>
      </c>
      <c r="R40" s="18">
        <f>IF(OR($A40="",$C40="",$D40="",$E40="",$F40="",$E40&lt;=$D40,$M40="Canceled",$M40="Declined"),"",IF(COUNTIFS($F$2:$F$201,$F40,$C$2:$C$201,$C40,$D$2:$D$201,"&lt;"&amp;$E40,$E$2:$E$201,"&gt;"&amp;$D40,$M$2:$M$201,"&lt;&gt;Canceled",$M$2:$M$201,"&lt;&gt;Declined",$A$2:$A$201,"&lt;&gt;")&gt;1,"Conflict",""))</f>
        <v/>
      </c>
      <c r="S40" s="20">
        <f>IF($A40="","",TEXTJOIN(CHAR(59)&amp;" ",TRUE,IF(AND($I40&lt;&gt;"",$P40&lt;&gt;"",$I40&gt;$P40),"Over capacity",""),IF(AND($F40&lt;&gt;"",$D40&lt;&gt;"",$D40&lt;IFERROR(INDEX(Lists!$D$2:$D$6,MATCH($F40,Lists!$A$2:$A$6,0)),$D40)),"Before opening time",""),IF(AND($F40&lt;&gt;"",$E40&lt;&gt;"",$E40&gt;IFERROR(INDEX(Lists!$E$2:$E$6,MATCH($F40,Lists!$A$2:$A$6,0)),$E40)),"After closing time",""),IF(AND(OR($M40="Approved",$M40="Declined",$M40="Completed"),$N40=""),"Approval owner missing",""),IF(AND(OR($M40="Approved",$M40="Declined",$M40="Completed"),$O40=""),"Decision date missing",""),IF(AND($C40&lt;TODAY(),$C40&lt;&gt;"",$M40&lt;&gt;"Completed",$M40&lt;&gt;"Canceled",$M40&lt;&gt;"Declined"),"Past booking unresolved","")))</f>
        <v/>
      </c>
      <c r="T40" s="17" t="n"/>
    </row>
    <row r="41">
      <c r="A41" s="14" t="n"/>
      <c r="B41" s="36" t="n"/>
      <c r="C41" s="36" t="n"/>
      <c r="D41" s="16" t="n"/>
      <c r="E41" s="16" t="n"/>
      <c r="F41" s="14" t="n"/>
      <c r="G41" s="17" t="n"/>
      <c r="H41" s="14" t="n"/>
      <c r="I41" s="14" t="n"/>
      <c r="J41" s="14" t="n"/>
      <c r="K41" s="17" t="n"/>
      <c r="L41" s="14" t="n"/>
      <c r="M41" s="14" t="n"/>
      <c r="N41" s="14" t="n"/>
      <c r="O41" s="36" t="n"/>
      <c r="P41" s="18">
        <f>IF(OR($A41="",$F41=""),"",IFERROR(INDEX(Lists!$C$2:$C$6,MATCH($F41,Lists!$A$2:$A$6,0)),""))</f>
        <v/>
      </c>
      <c r="Q41" s="19">
        <f>IF(OR($A41="",$D41="",$E41="",$E41&lt;=$D41),"",ROUND(($E41-$D41)*24,2))</f>
        <v/>
      </c>
      <c r="R41" s="18">
        <f>IF(OR($A41="",$C41="",$D41="",$E41="",$F41="",$E41&lt;=$D41,$M41="Canceled",$M41="Declined"),"",IF(COUNTIFS($F$2:$F$201,$F41,$C$2:$C$201,$C41,$D$2:$D$201,"&lt;"&amp;$E41,$E$2:$E$201,"&gt;"&amp;$D41,$M$2:$M$201,"&lt;&gt;Canceled",$M$2:$M$201,"&lt;&gt;Declined",$A$2:$A$201,"&lt;&gt;")&gt;1,"Conflict",""))</f>
        <v/>
      </c>
      <c r="S41" s="20">
        <f>IF($A41="","",TEXTJOIN(CHAR(59)&amp;" ",TRUE,IF(AND($I41&lt;&gt;"",$P41&lt;&gt;"",$I41&gt;$P41),"Over capacity",""),IF(AND($F41&lt;&gt;"",$D41&lt;&gt;"",$D41&lt;IFERROR(INDEX(Lists!$D$2:$D$6,MATCH($F41,Lists!$A$2:$A$6,0)),$D41)),"Before opening time",""),IF(AND($F41&lt;&gt;"",$E41&lt;&gt;"",$E41&gt;IFERROR(INDEX(Lists!$E$2:$E$6,MATCH($F41,Lists!$A$2:$A$6,0)),$E41)),"After closing time",""),IF(AND(OR($M41="Approved",$M41="Declined",$M41="Completed"),$N41=""),"Approval owner missing",""),IF(AND(OR($M41="Approved",$M41="Declined",$M41="Completed"),$O41=""),"Decision date missing",""),IF(AND($C41&lt;TODAY(),$C41&lt;&gt;"",$M41&lt;&gt;"Completed",$M41&lt;&gt;"Canceled",$M41&lt;&gt;"Declined"),"Past booking unresolved","")))</f>
        <v/>
      </c>
      <c r="T41" s="17" t="n"/>
    </row>
    <row r="42">
      <c r="A42" s="14" t="n"/>
      <c r="B42" s="36" t="n"/>
      <c r="C42" s="36" t="n"/>
      <c r="D42" s="16" t="n"/>
      <c r="E42" s="16" t="n"/>
      <c r="F42" s="14" t="n"/>
      <c r="G42" s="17" t="n"/>
      <c r="H42" s="14" t="n"/>
      <c r="I42" s="14" t="n"/>
      <c r="J42" s="14" t="n"/>
      <c r="K42" s="17" t="n"/>
      <c r="L42" s="14" t="n"/>
      <c r="M42" s="14" t="n"/>
      <c r="N42" s="14" t="n"/>
      <c r="O42" s="36" t="n"/>
      <c r="P42" s="18">
        <f>IF(OR($A42="",$F42=""),"",IFERROR(INDEX(Lists!$C$2:$C$6,MATCH($F42,Lists!$A$2:$A$6,0)),""))</f>
        <v/>
      </c>
      <c r="Q42" s="19">
        <f>IF(OR($A42="",$D42="",$E42="",$E42&lt;=$D42),"",ROUND(($E42-$D42)*24,2))</f>
        <v/>
      </c>
      <c r="R42" s="18">
        <f>IF(OR($A42="",$C42="",$D42="",$E42="",$F42="",$E42&lt;=$D42,$M42="Canceled",$M42="Declined"),"",IF(COUNTIFS($F$2:$F$201,$F42,$C$2:$C$201,$C42,$D$2:$D$201,"&lt;"&amp;$E42,$E$2:$E$201,"&gt;"&amp;$D42,$M$2:$M$201,"&lt;&gt;Canceled",$M$2:$M$201,"&lt;&gt;Declined",$A$2:$A$201,"&lt;&gt;")&gt;1,"Conflict",""))</f>
        <v/>
      </c>
      <c r="S42" s="20">
        <f>IF($A42="","",TEXTJOIN(CHAR(59)&amp;" ",TRUE,IF(AND($I42&lt;&gt;"",$P42&lt;&gt;"",$I42&gt;$P42),"Over capacity",""),IF(AND($F42&lt;&gt;"",$D42&lt;&gt;"",$D42&lt;IFERROR(INDEX(Lists!$D$2:$D$6,MATCH($F42,Lists!$A$2:$A$6,0)),$D42)),"Before opening time",""),IF(AND($F42&lt;&gt;"",$E42&lt;&gt;"",$E42&gt;IFERROR(INDEX(Lists!$E$2:$E$6,MATCH($F42,Lists!$A$2:$A$6,0)),$E42)),"After closing time",""),IF(AND(OR($M42="Approved",$M42="Declined",$M42="Completed"),$N42=""),"Approval owner missing",""),IF(AND(OR($M42="Approved",$M42="Declined",$M42="Completed"),$O42=""),"Decision date missing",""),IF(AND($C42&lt;TODAY(),$C42&lt;&gt;"",$M42&lt;&gt;"Completed",$M42&lt;&gt;"Canceled",$M42&lt;&gt;"Declined"),"Past booking unresolved","")))</f>
        <v/>
      </c>
      <c r="T42" s="17" t="n"/>
    </row>
    <row r="43">
      <c r="A43" s="14" t="n"/>
      <c r="B43" s="36" t="n"/>
      <c r="C43" s="36" t="n"/>
      <c r="D43" s="16" t="n"/>
      <c r="E43" s="16" t="n"/>
      <c r="F43" s="14" t="n"/>
      <c r="G43" s="17" t="n"/>
      <c r="H43" s="14" t="n"/>
      <c r="I43" s="14" t="n"/>
      <c r="J43" s="14" t="n"/>
      <c r="K43" s="17" t="n"/>
      <c r="L43" s="14" t="n"/>
      <c r="M43" s="14" t="n"/>
      <c r="N43" s="14" t="n"/>
      <c r="O43" s="36" t="n"/>
      <c r="P43" s="18">
        <f>IF(OR($A43="",$F43=""),"",IFERROR(INDEX(Lists!$C$2:$C$6,MATCH($F43,Lists!$A$2:$A$6,0)),""))</f>
        <v/>
      </c>
      <c r="Q43" s="19">
        <f>IF(OR($A43="",$D43="",$E43="",$E43&lt;=$D43),"",ROUND(($E43-$D43)*24,2))</f>
        <v/>
      </c>
      <c r="R43" s="18">
        <f>IF(OR($A43="",$C43="",$D43="",$E43="",$F43="",$E43&lt;=$D43,$M43="Canceled",$M43="Declined"),"",IF(COUNTIFS($F$2:$F$201,$F43,$C$2:$C$201,$C43,$D$2:$D$201,"&lt;"&amp;$E43,$E$2:$E$201,"&gt;"&amp;$D43,$M$2:$M$201,"&lt;&gt;Canceled",$M$2:$M$201,"&lt;&gt;Declined",$A$2:$A$201,"&lt;&gt;")&gt;1,"Conflict",""))</f>
        <v/>
      </c>
      <c r="S43" s="20">
        <f>IF($A43="","",TEXTJOIN(CHAR(59)&amp;" ",TRUE,IF(AND($I43&lt;&gt;"",$P43&lt;&gt;"",$I43&gt;$P43),"Over capacity",""),IF(AND($F43&lt;&gt;"",$D43&lt;&gt;"",$D43&lt;IFERROR(INDEX(Lists!$D$2:$D$6,MATCH($F43,Lists!$A$2:$A$6,0)),$D43)),"Before opening time",""),IF(AND($F43&lt;&gt;"",$E43&lt;&gt;"",$E43&gt;IFERROR(INDEX(Lists!$E$2:$E$6,MATCH($F43,Lists!$A$2:$A$6,0)),$E43)),"After closing time",""),IF(AND(OR($M43="Approved",$M43="Declined",$M43="Completed"),$N43=""),"Approval owner missing",""),IF(AND(OR($M43="Approved",$M43="Declined",$M43="Completed"),$O43=""),"Decision date missing",""),IF(AND($C43&lt;TODAY(),$C43&lt;&gt;"",$M43&lt;&gt;"Completed",$M43&lt;&gt;"Canceled",$M43&lt;&gt;"Declined"),"Past booking unresolved","")))</f>
        <v/>
      </c>
      <c r="T43" s="17" t="n"/>
    </row>
    <row r="44">
      <c r="A44" s="14" t="n"/>
      <c r="B44" s="36" t="n"/>
      <c r="C44" s="36" t="n"/>
      <c r="D44" s="16" t="n"/>
      <c r="E44" s="16" t="n"/>
      <c r="F44" s="14" t="n"/>
      <c r="G44" s="17" t="n"/>
      <c r="H44" s="14" t="n"/>
      <c r="I44" s="14" t="n"/>
      <c r="J44" s="14" t="n"/>
      <c r="K44" s="17" t="n"/>
      <c r="L44" s="14" t="n"/>
      <c r="M44" s="14" t="n"/>
      <c r="N44" s="14" t="n"/>
      <c r="O44" s="36" t="n"/>
      <c r="P44" s="18">
        <f>IF(OR($A44="",$F44=""),"",IFERROR(INDEX(Lists!$C$2:$C$6,MATCH($F44,Lists!$A$2:$A$6,0)),""))</f>
        <v/>
      </c>
      <c r="Q44" s="19">
        <f>IF(OR($A44="",$D44="",$E44="",$E44&lt;=$D44),"",ROUND(($E44-$D44)*24,2))</f>
        <v/>
      </c>
      <c r="R44" s="18">
        <f>IF(OR($A44="",$C44="",$D44="",$E44="",$F44="",$E44&lt;=$D44,$M44="Canceled",$M44="Declined"),"",IF(COUNTIFS($F$2:$F$201,$F44,$C$2:$C$201,$C44,$D$2:$D$201,"&lt;"&amp;$E44,$E$2:$E$201,"&gt;"&amp;$D44,$M$2:$M$201,"&lt;&gt;Canceled",$M$2:$M$201,"&lt;&gt;Declined",$A$2:$A$201,"&lt;&gt;")&gt;1,"Conflict",""))</f>
        <v/>
      </c>
      <c r="S44" s="20">
        <f>IF($A44="","",TEXTJOIN(CHAR(59)&amp;" ",TRUE,IF(AND($I44&lt;&gt;"",$P44&lt;&gt;"",$I44&gt;$P44),"Over capacity",""),IF(AND($F44&lt;&gt;"",$D44&lt;&gt;"",$D44&lt;IFERROR(INDEX(Lists!$D$2:$D$6,MATCH($F44,Lists!$A$2:$A$6,0)),$D44)),"Before opening time",""),IF(AND($F44&lt;&gt;"",$E44&lt;&gt;"",$E44&gt;IFERROR(INDEX(Lists!$E$2:$E$6,MATCH($F44,Lists!$A$2:$A$6,0)),$E44)),"After closing time",""),IF(AND(OR($M44="Approved",$M44="Declined",$M44="Completed"),$N44=""),"Approval owner missing",""),IF(AND(OR($M44="Approved",$M44="Declined",$M44="Completed"),$O44=""),"Decision date missing",""),IF(AND($C44&lt;TODAY(),$C44&lt;&gt;"",$M44&lt;&gt;"Completed",$M44&lt;&gt;"Canceled",$M44&lt;&gt;"Declined"),"Past booking unresolved","")))</f>
        <v/>
      </c>
      <c r="T44" s="17" t="n"/>
    </row>
    <row r="45">
      <c r="A45" s="14" t="n"/>
      <c r="B45" s="36" t="n"/>
      <c r="C45" s="36" t="n"/>
      <c r="D45" s="16" t="n"/>
      <c r="E45" s="16" t="n"/>
      <c r="F45" s="14" t="n"/>
      <c r="G45" s="17" t="n"/>
      <c r="H45" s="14" t="n"/>
      <c r="I45" s="14" t="n"/>
      <c r="J45" s="14" t="n"/>
      <c r="K45" s="17" t="n"/>
      <c r="L45" s="14" t="n"/>
      <c r="M45" s="14" t="n"/>
      <c r="N45" s="14" t="n"/>
      <c r="O45" s="36" t="n"/>
      <c r="P45" s="18">
        <f>IF(OR($A45="",$F45=""),"",IFERROR(INDEX(Lists!$C$2:$C$6,MATCH($F45,Lists!$A$2:$A$6,0)),""))</f>
        <v/>
      </c>
      <c r="Q45" s="19">
        <f>IF(OR($A45="",$D45="",$E45="",$E45&lt;=$D45),"",ROUND(($E45-$D45)*24,2))</f>
        <v/>
      </c>
      <c r="R45" s="18">
        <f>IF(OR($A45="",$C45="",$D45="",$E45="",$F45="",$E45&lt;=$D45,$M45="Canceled",$M45="Declined"),"",IF(COUNTIFS($F$2:$F$201,$F45,$C$2:$C$201,$C45,$D$2:$D$201,"&lt;"&amp;$E45,$E$2:$E$201,"&gt;"&amp;$D45,$M$2:$M$201,"&lt;&gt;Canceled",$M$2:$M$201,"&lt;&gt;Declined",$A$2:$A$201,"&lt;&gt;")&gt;1,"Conflict",""))</f>
        <v/>
      </c>
      <c r="S45" s="20">
        <f>IF($A45="","",TEXTJOIN(CHAR(59)&amp;" ",TRUE,IF(AND($I45&lt;&gt;"",$P45&lt;&gt;"",$I45&gt;$P45),"Over capacity",""),IF(AND($F45&lt;&gt;"",$D45&lt;&gt;"",$D45&lt;IFERROR(INDEX(Lists!$D$2:$D$6,MATCH($F45,Lists!$A$2:$A$6,0)),$D45)),"Before opening time",""),IF(AND($F45&lt;&gt;"",$E45&lt;&gt;"",$E45&gt;IFERROR(INDEX(Lists!$E$2:$E$6,MATCH($F45,Lists!$A$2:$A$6,0)),$E45)),"After closing time",""),IF(AND(OR($M45="Approved",$M45="Declined",$M45="Completed"),$N45=""),"Approval owner missing",""),IF(AND(OR($M45="Approved",$M45="Declined",$M45="Completed"),$O45=""),"Decision date missing",""),IF(AND($C45&lt;TODAY(),$C45&lt;&gt;"",$M45&lt;&gt;"Completed",$M45&lt;&gt;"Canceled",$M45&lt;&gt;"Declined"),"Past booking unresolved","")))</f>
        <v/>
      </c>
      <c r="T45" s="17" t="n"/>
    </row>
    <row r="46">
      <c r="A46" s="14" t="n"/>
      <c r="B46" s="36" t="n"/>
      <c r="C46" s="36" t="n"/>
      <c r="D46" s="16" t="n"/>
      <c r="E46" s="16" t="n"/>
      <c r="F46" s="14" t="n"/>
      <c r="G46" s="17" t="n"/>
      <c r="H46" s="14" t="n"/>
      <c r="I46" s="14" t="n"/>
      <c r="J46" s="14" t="n"/>
      <c r="K46" s="17" t="n"/>
      <c r="L46" s="14" t="n"/>
      <c r="M46" s="14" t="n"/>
      <c r="N46" s="14" t="n"/>
      <c r="O46" s="36" t="n"/>
      <c r="P46" s="18">
        <f>IF(OR($A46="",$F46=""),"",IFERROR(INDEX(Lists!$C$2:$C$6,MATCH($F46,Lists!$A$2:$A$6,0)),""))</f>
        <v/>
      </c>
      <c r="Q46" s="19">
        <f>IF(OR($A46="",$D46="",$E46="",$E46&lt;=$D46),"",ROUND(($E46-$D46)*24,2))</f>
        <v/>
      </c>
      <c r="R46" s="18">
        <f>IF(OR($A46="",$C46="",$D46="",$E46="",$F46="",$E46&lt;=$D46,$M46="Canceled",$M46="Declined"),"",IF(COUNTIFS($F$2:$F$201,$F46,$C$2:$C$201,$C46,$D$2:$D$201,"&lt;"&amp;$E46,$E$2:$E$201,"&gt;"&amp;$D46,$M$2:$M$201,"&lt;&gt;Canceled",$M$2:$M$201,"&lt;&gt;Declined",$A$2:$A$201,"&lt;&gt;")&gt;1,"Conflict",""))</f>
        <v/>
      </c>
      <c r="S46" s="20">
        <f>IF($A46="","",TEXTJOIN(CHAR(59)&amp;" ",TRUE,IF(AND($I46&lt;&gt;"",$P46&lt;&gt;"",$I46&gt;$P46),"Over capacity",""),IF(AND($F46&lt;&gt;"",$D46&lt;&gt;"",$D46&lt;IFERROR(INDEX(Lists!$D$2:$D$6,MATCH($F46,Lists!$A$2:$A$6,0)),$D46)),"Before opening time",""),IF(AND($F46&lt;&gt;"",$E46&lt;&gt;"",$E46&gt;IFERROR(INDEX(Lists!$E$2:$E$6,MATCH($F46,Lists!$A$2:$A$6,0)),$E46)),"After closing time",""),IF(AND(OR($M46="Approved",$M46="Declined",$M46="Completed"),$N46=""),"Approval owner missing",""),IF(AND(OR($M46="Approved",$M46="Declined",$M46="Completed"),$O46=""),"Decision date missing",""),IF(AND($C46&lt;TODAY(),$C46&lt;&gt;"",$M46&lt;&gt;"Completed",$M46&lt;&gt;"Canceled",$M46&lt;&gt;"Declined"),"Past booking unresolved","")))</f>
        <v/>
      </c>
      <c r="T46" s="17" t="n"/>
    </row>
    <row r="47">
      <c r="A47" s="14" t="n"/>
      <c r="B47" s="36" t="n"/>
      <c r="C47" s="36" t="n"/>
      <c r="D47" s="16" t="n"/>
      <c r="E47" s="16" t="n"/>
      <c r="F47" s="14" t="n"/>
      <c r="G47" s="17" t="n"/>
      <c r="H47" s="14" t="n"/>
      <c r="I47" s="14" t="n"/>
      <c r="J47" s="14" t="n"/>
      <c r="K47" s="17" t="n"/>
      <c r="L47" s="14" t="n"/>
      <c r="M47" s="14" t="n"/>
      <c r="N47" s="14" t="n"/>
      <c r="O47" s="36" t="n"/>
      <c r="P47" s="18">
        <f>IF(OR($A47="",$F47=""),"",IFERROR(INDEX(Lists!$C$2:$C$6,MATCH($F47,Lists!$A$2:$A$6,0)),""))</f>
        <v/>
      </c>
      <c r="Q47" s="19">
        <f>IF(OR($A47="",$D47="",$E47="",$E47&lt;=$D47),"",ROUND(($E47-$D47)*24,2))</f>
        <v/>
      </c>
      <c r="R47" s="18">
        <f>IF(OR($A47="",$C47="",$D47="",$E47="",$F47="",$E47&lt;=$D47,$M47="Canceled",$M47="Declined"),"",IF(COUNTIFS($F$2:$F$201,$F47,$C$2:$C$201,$C47,$D$2:$D$201,"&lt;"&amp;$E47,$E$2:$E$201,"&gt;"&amp;$D47,$M$2:$M$201,"&lt;&gt;Canceled",$M$2:$M$201,"&lt;&gt;Declined",$A$2:$A$201,"&lt;&gt;")&gt;1,"Conflict",""))</f>
        <v/>
      </c>
      <c r="S47" s="20">
        <f>IF($A47="","",TEXTJOIN(CHAR(59)&amp;" ",TRUE,IF(AND($I47&lt;&gt;"",$P47&lt;&gt;"",$I47&gt;$P47),"Over capacity",""),IF(AND($F47&lt;&gt;"",$D47&lt;&gt;"",$D47&lt;IFERROR(INDEX(Lists!$D$2:$D$6,MATCH($F47,Lists!$A$2:$A$6,0)),$D47)),"Before opening time",""),IF(AND($F47&lt;&gt;"",$E47&lt;&gt;"",$E47&gt;IFERROR(INDEX(Lists!$E$2:$E$6,MATCH($F47,Lists!$A$2:$A$6,0)),$E47)),"After closing time",""),IF(AND(OR($M47="Approved",$M47="Declined",$M47="Completed"),$N47=""),"Approval owner missing",""),IF(AND(OR($M47="Approved",$M47="Declined",$M47="Completed"),$O47=""),"Decision date missing",""),IF(AND($C47&lt;TODAY(),$C47&lt;&gt;"",$M47&lt;&gt;"Completed",$M47&lt;&gt;"Canceled",$M47&lt;&gt;"Declined"),"Past booking unresolved","")))</f>
        <v/>
      </c>
      <c r="T47" s="17" t="n"/>
    </row>
    <row r="48">
      <c r="A48" s="14" t="n"/>
      <c r="B48" s="36" t="n"/>
      <c r="C48" s="36" t="n"/>
      <c r="D48" s="16" t="n"/>
      <c r="E48" s="16" t="n"/>
      <c r="F48" s="14" t="n"/>
      <c r="G48" s="17" t="n"/>
      <c r="H48" s="14" t="n"/>
      <c r="I48" s="14" t="n"/>
      <c r="J48" s="14" t="n"/>
      <c r="K48" s="17" t="n"/>
      <c r="L48" s="14" t="n"/>
      <c r="M48" s="14" t="n"/>
      <c r="N48" s="14" t="n"/>
      <c r="O48" s="36" t="n"/>
      <c r="P48" s="18">
        <f>IF(OR($A48="",$F48=""),"",IFERROR(INDEX(Lists!$C$2:$C$6,MATCH($F48,Lists!$A$2:$A$6,0)),""))</f>
        <v/>
      </c>
      <c r="Q48" s="19">
        <f>IF(OR($A48="",$D48="",$E48="",$E48&lt;=$D48),"",ROUND(($E48-$D48)*24,2))</f>
        <v/>
      </c>
      <c r="R48" s="18">
        <f>IF(OR($A48="",$C48="",$D48="",$E48="",$F48="",$E48&lt;=$D48,$M48="Canceled",$M48="Declined"),"",IF(COUNTIFS($F$2:$F$201,$F48,$C$2:$C$201,$C48,$D$2:$D$201,"&lt;"&amp;$E48,$E$2:$E$201,"&gt;"&amp;$D48,$M$2:$M$201,"&lt;&gt;Canceled",$M$2:$M$201,"&lt;&gt;Declined",$A$2:$A$201,"&lt;&gt;")&gt;1,"Conflict",""))</f>
        <v/>
      </c>
      <c r="S48" s="20">
        <f>IF($A48="","",TEXTJOIN(CHAR(59)&amp;" ",TRUE,IF(AND($I48&lt;&gt;"",$P48&lt;&gt;"",$I48&gt;$P48),"Over capacity",""),IF(AND($F48&lt;&gt;"",$D48&lt;&gt;"",$D48&lt;IFERROR(INDEX(Lists!$D$2:$D$6,MATCH($F48,Lists!$A$2:$A$6,0)),$D48)),"Before opening time",""),IF(AND($F48&lt;&gt;"",$E48&lt;&gt;"",$E48&gt;IFERROR(INDEX(Lists!$E$2:$E$6,MATCH($F48,Lists!$A$2:$A$6,0)),$E48)),"After closing time",""),IF(AND(OR($M48="Approved",$M48="Declined",$M48="Completed"),$N48=""),"Approval owner missing",""),IF(AND(OR($M48="Approved",$M48="Declined",$M48="Completed"),$O48=""),"Decision date missing",""),IF(AND($C48&lt;TODAY(),$C48&lt;&gt;"",$M48&lt;&gt;"Completed",$M48&lt;&gt;"Canceled",$M48&lt;&gt;"Declined"),"Past booking unresolved","")))</f>
        <v/>
      </c>
      <c r="T48" s="17" t="n"/>
    </row>
    <row r="49">
      <c r="A49" s="14" t="n"/>
      <c r="B49" s="36" t="n"/>
      <c r="C49" s="36" t="n"/>
      <c r="D49" s="16" t="n"/>
      <c r="E49" s="16" t="n"/>
      <c r="F49" s="14" t="n"/>
      <c r="G49" s="17" t="n"/>
      <c r="H49" s="14" t="n"/>
      <c r="I49" s="14" t="n"/>
      <c r="J49" s="14" t="n"/>
      <c r="K49" s="17" t="n"/>
      <c r="L49" s="14" t="n"/>
      <c r="M49" s="14" t="n"/>
      <c r="N49" s="14" t="n"/>
      <c r="O49" s="36" t="n"/>
      <c r="P49" s="18">
        <f>IF(OR($A49="",$F49=""),"",IFERROR(INDEX(Lists!$C$2:$C$6,MATCH($F49,Lists!$A$2:$A$6,0)),""))</f>
        <v/>
      </c>
      <c r="Q49" s="19">
        <f>IF(OR($A49="",$D49="",$E49="",$E49&lt;=$D49),"",ROUND(($E49-$D49)*24,2))</f>
        <v/>
      </c>
      <c r="R49" s="18">
        <f>IF(OR($A49="",$C49="",$D49="",$E49="",$F49="",$E49&lt;=$D49,$M49="Canceled",$M49="Declined"),"",IF(COUNTIFS($F$2:$F$201,$F49,$C$2:$C$201,$C49,$D$2:$D$201,"&lt;"&amp;$E49,$E$2:$E$201,"&gt;"&amp;$D49,$M$2:$M$201,"&lt;&gt;Canceled",$M$2:$M$201,"&lt;&gt;Declined",$A$2:$A$201,"&lt;&gt;")&gt;1,"Conflict",""))</f>
        <v/>
      </c>
      <c r="S49" s="20">
        <f>IF($A49="","",TEXTJOIN(CHAR(59)&amp;" ",TRUE,IF(AND($I49&lt;&gt;"",$P49&lt;&gt;"",$I49&gt;$P49),"Over capacity",""),IF(AND($F49&lt;&gt;"",$D49&lt;&gt;"",$D49&lt;IFERROR(INDEX(Lists!$D$2:$D$6,MATCH($F49,Lists!$A$2:$A$6,0)),$D49)),"Before opening time",""),IF(AND($F49&lt;&gt;"",$E49&lt;&gt;"",$E49&gt;IFERROR(INDEX(Lists!$E$2:$E$6,MATCH($F49,Lists!$A$2:$A$6,0)),$E49)),"After closing time",""),IF(AND(OR($M49="Approved",$M49="Declined",$M49="Completed"),$N49=""),"Approval owner missing",""),IF(AND(OR($M49="Approved",$M49="Declined",$M49="Completed"),$O49=""),"Decision date missing",""),IF(AND($C49&lt;TODAY(),$C49&lt;&gt;"",$M49&lt;&gt;"Completed",$M49&lt;&gt;"Canceled",$M49&lt;&gt;"Declined"),"Past booking unresolved","")))</f>
        <v/>
      </c>
      <c r="T49" s="17" t="n"/>
    </row>
    <row r="50">
      <c r="A50" s="14" t="n"/>
      <c r="B50" s="36" t="n"/>
      <c r="C50" s="36" t="n"/>
      <c r="D50" s="16" t="n"/>
      <c r="E50" s="16" t="n"/>
      <c r="F50" s="14" t="n"/>
      <c r="G50" s="17" t="n"/>
      <c r="H50" s="14" t="n"/>
      <c r="I50" s="14" t="n"/>
      <c r="J50" s="14" t="n"/>
      <c r="K50" s="17" t="n"/>
      <c r="L50" s="14" t="n"/>
      <c r="M50" s="14" t="n"/>
      <c r="N50" s="14" t="n"/>
      <c r="O50" s="36" t="n"/>
      <c r="P50" s="18">
        <f>IF(OR($A50="",$F50=""),"",IFERROR(INDEX(Lists!$C$2:$C$6,MATCH($F50,Lists!$A$2:$A$6,0)),""))</f>
        <v/>
      </c>
      <c r="Q50" s="19">
        <f>IF(OR($A50="",$D50="",$E50="",$E50&lt;=$D50),"",ROUND(($E50-$D50)*24,2))</f>
        <v/>
      </c>
      <c r="R50" s="18">
        <f>IF(OR($A50="",$C50="",$D50="",$E50="",$F50="",$E50&lt;=$D50,$M50="Canceled",$M50="Declined"),"",IF(COUNTIFS($F$2:$F$201,$F50,$C$2:$C$201,$C50,$D$2:$D$201,"&lt;"&amp;$E50,$E$2:$E$201,"&gt;"&amp;$D50,$M$2:$M$201,"&lt;&gt;Canceled",$M$2:$M$201,"&lt;&gt;Declined",$A$2:$A$201,"&lt;&gt;")&gt;1,"Conflict",""))</f>
        <v/>
      </c>
      <c r="S50" s="20">
        <f>IF($A50="","",TEXTJOIN(CHAR(59)&amp;" ",TRUE,IF(AND($I50&lt;&gt;"",$P50&lt;&gt;"",$I50&gt;$P50),"Over capacity",""),IF(AND($F50&lt;&gt;"",$D50&lt;&gt;"",$D50&lt;IFERROR(INDEX(Lists!$D$2:$D$6,MATCH($F50,Lists!$A$2:$A$6,0)),$D50)),"Before opening time",""),IF(AND($F50&lt;&gt;"",$E50&lt;&gt;"",$E50&gt;IFERROR(INDEX(Lists!$E$2:$E$6,MATCH($F50,Lists!$A$2:$A$6,0)),$E50)),"After closing time",""),IF(AND(OR($M50="Approved",$M50="Declined",$M50="Completed"),$N50=""),"Approval owner missing",""),IF(AND(OR($M50="Approved",$M50="Declined",$M50="Completed"),$O50=""),"Decision date missing",""),IF(AND($C50&lt;TODAY(),$C50&lt;&gt;"",$M50&lt;&gt;"Completed",$M50&lt;&gt;"Canceled",$M50&lt;&gt;"Declined"),"Past booking unresolved","")))</f>
        <v/>
      </c>
      <c r="T50" s="17" t="n"/>
    </row>
    <row r="51">
      <c r="A51" s="14" t="n"/>
      <c r="B51" s="36" t="n"/>
      <c r="C51" s="36" t="n"/>
      <c r="D51" s="16" t="n"/>
      <c r="E51" s="16" t="n"/>
      <c r="F51" s="14" t="n"/>
      <c r="G51" s="17" t="n"/>
      <c r="H51" s="14" t="n"/>
      <c r="I51" s="14" t="n"/>
      <c r="J51" s="14" t="n"/>
      <c r="K51" s="17" t="n"/>
      <c r="L51" s="14" t="n"/>
      <c r="M51" s="14" t="n"/>
      <c r="N51" s="14" t="n"/>
      <c r="O51" s="36" t="n"/>
      <c r="P51" s="18">
        <f>IF(OR($A51="",$F51=""),"",IFERROR(INDEX(Lists!$C$2:$C$6,MATCH($F51,Lists!$A$2:$A$6,0)),""))</f>
        <v/>
      </c>
      <c r="Q51" s="19">
        <f>IF(OR($A51="",$D51="",$E51="",$E51&lt;=$D51),"",ROUND(($E51-$D51)*24,2))</f>
        <v/>
      </c>
      <c r="R51" s="18">
        <f>IF(OR($A51="",$C51="",$D51="",$E51="",$F51="",$E51&lt;=$D51,$M51="Canceled",$M51="Declined"),"",IF(COUNTIFS($F$2:$F$201,$F51,$C$2:$C$201,$C51,$D$2:$D$201,"&lt;"&amp;$E51,$E$2:$E$201,"&gt;"&amp;$D51,$M$2:$M$201,"&lt;&gt;Canceled",$M$2:$M$201,"&lt;&gt;Declined",$A$2:$A$201,"&lt;&gt;")&gt;1,"Conflict",""))</f>
        <v/>
      </c>
      <c r="S51" s="20">
        <f>IF($A51="","",TEXTJOIN(CHAR(59)&amp;" ",TRUE,IF(AND($I51&lt;&gt;"",$P51&lt;&gt;"",$I51&gt;$P51),"Over capacity",""),IF(AND($F51&lt;&gt;"",$D51&lt;&gt;"",$D51&lt;IFERROR(INDEX(Lists!$D$2:$D$6,MATCH($F51,Lists!$A$2:$A$6,0)),$D51)),"Before opening time",""),IF(AND($F51&lt;&gt;"",$E51&lt;&gt;"",$E51&gt;IFERROR(INDEX(Lists!$E$2:$E$6,MATCH($F51,Lists!$A$2:$A$6,0)),$E51)),"After closing time",""),IF(AND(OR($M51="Approved",$M51="Declined",$M51="Completed"),$N51=""),"Approval owner missing",""),IF(AND(OR($M51="Approved",$M51="Declined",$M51="Completed"),$O51=""),"Decision date missing",""),IF(AND($C51&lt;TODAY(),$C51&lt;&gt;"",$M51&lt;&gt;"Completed",$M51&lt;&gt;"Canceled",$M51&lt;&gt;"Declined"),"Past booking unresolved","")))</f>
        <v/>
      </c>
      <c r="T51" s="17" t="n"/>
    </row>
    <row r="52">
      <c r="A52" s="14" t="n"/>
      <c r="B52" s="36" t="n"/>
      <c r="C52" s="36" t="n"/>
      <c r="D52" s="16" t="n"/>
      <c r="E52" s="16" t="n"/>
      <c r="F52" s="14" t="n"/>
      <c r="G52" s="17" t="n"/>
      <c r="H52" s="14" t="n"/>
      <c r="I52" s="14" t="n"/>
      <c r="J52" s="14" t="n"/>
      <c r="K52" s="17" t="n"/>
      <c r="L52" s="14" t="n"/>
      <c r="M52" s="14" t="n"/>
      <c r="N52" s="14" t="n"/>
      <c r="O52" s="36" t="n"/>
      <c r="P52" s="18">
        <f>IF(OR($A52="",$F52=""),"",IFERROR(INDEX(Lists!$C$2:$C$6,MATCH($F52,Lists!$A$2:$A$6,0)),""))</f>
        <v/>
      </c>
      <c r="Q52" s="19">
        <f>IF(OR($A52="",$D52="",$E52="",$E52&lt;=$D52),"",ROUND(($E52-$D52)*24,2))</f>
        <v/>
      </c>
      <c r="R52" s="18">
        <f>IF(OR($A52="",$C52="",$D52="",$E52="",$F52="",$E52&lt;=$D52,$M52="Canceled",$M52="Declined"),"",IF(COUNTIFS($F$2:$F$201,$F52,$C$2:$C$201,$C52,$D$2:$D$201,"&lt;"&amp;$E52,$E$2:$E$201,"&gt;"&amp;$D52,$M$2:$M$201,"&lt;&gt;Canceled",$M$2:$M$201,"&lt;&gt;Declined",$A$2:$A$201,"&lt;&gt;")&gt;1,"Conflict",""))</f>
        <v/>
      </c>
      <c r="S52" s="20">
        <f>IF($A52="","",TEXTJOIN(CHAR(59)&amp;" ",TRUE,IF(AND($I52&lt;&gt;"",$P52&lt;&gt;"",$I52&gt;$P52),"Over capacity",""),IF(AND($F52&lt;&gt;"",$D52&lt;&gt;"",$D52&lt;IFERROR(INDEX(Lists!$D$2:$D$6,MATCH($F52,Lists!$A$2:$A$6,0)),$D52)),"Before opening time",""),IF(AND($F52&lt;&gt;"",$E52&lt;&gt;"",$E52&gt;IFERROR(INDEX(Lists!$E$2:$E$6,MATCH($F52,Lists!$A$2:$A$6,0)),$E52)),"After closing time",""),IF(AND(OR($M52="Approved",$M52="Declined",$M52="Completed"),$N52=""),"Approval owner missing",""),IF(AND(OR($M52="Approved",$M52="Declined",$M52="Completed"),$O52=""),"Decision date missing",""),IF(AND($C52&lt;TODAY(),$C52&lt;&gt;"",$M52&lt;&gt;"Completed",$M52&lt;&gt;"Canceled",$M52&lt;&gt;"Declined"),"Past booking unresolved","")))</f>
        <v/>
      </c>
      <c r="T52" s="17" t="n"/>
    </row>
    <row r="53">
      <c r="A53" s="14" t="n"/>
      <c r="B53" s="36" t="n"/>
      <c r="C53" s="36" t="n"/>
      <c r="D53" s="16" t="n"/>
      <c r="E53" s="16" t="n"/>
      <c r="F53" s="14" t="n"/>
      <c r="G53" s="17" t="n"/>
      <c r="H53" s="14" t="n"/>
      <c r="I53" s="14" t="n"/>
      <c r="J53" s="14" t="n"/>
      <c r="K53" s="17" t="n"/>
      <c r="L53" s="14" t="n"/>
      <c r="M53" s="14" t="n"/>
      <c r="N53" s="14" t="n"/>
      <c r="O53" s="36" t="n"/>
      <c r="P53" s="18">
        <f>IF(OR($A53="",$F53=""),"",IFERROR(INDEX(Lists!$C$2:$C$6,MATCH($F53,Lists!$A$2:$A$6,0)),""))</f>
        <v/>
      </c>
      <c r="Q53" s="19">
        <f>IF(OR($A53="",$D53="",$E53="",$E53&lt;=$D53),"",ROUND(($E53-$D53)*24,2))</f>
        <v/>
      </c>
      <c r="R53" s="18">
        <f>IF(OR($A53="",$C53="",$D53="",$E53="",$F53="",$E53&lt;=$D53,$M53="Canceled",$M53="Declined"),"",IF(COUNTIFS($F$2:$F$201,$F53,$C$2:$C$201,$C53,$D$2:$D$201,"&lt;"&amp;$E53,$E$2:$E$201,"&gt;"&amp;$D53,$M$2:$M$201,"&lt;&gt;Canceled",$M$2:$M$201,"&lt;&gt;Declined",$A$2:$A$201,"&lt;&gt;")&gt;1,"Conflict",""))</f>
        <v/>
      </c>
      <c r="S53" s="20">
        <f>IF($A53="","",TEXTJOIN(CHAR(59)&amp;" ",TRUE,IF(AND($I53&lt;&gt;"",$P53&lt;&gt;"",$I53&gt;$P53),"Over capacity",""),IF(AND($F53&lt;&gt;"",$D53&lt;&gt;"",$D53&lt;IFERROR(INDEX(Lists!$D$2:$D$6,MATCH($F53,Lists!$A$2:$A$6,0)),$D53)),"Before opening time",""),IF(AND($F53&lt;&gt;"",$E53&lt;&gt;"",$E53&gt;IFERROR(INDEX(Lists!$E$2:$E$6,MATCH($F53,Lists!$A$2:$A$6,0)),$E53)),"After closing time",""),IF(AND(OR($M53="Approved",$M53="Declined",$M53="Completed"),$N53=""),"Approval owner missing",""),IF(AND(OR($M53="Approved",$M53="Declined",$M53="Completed"),$O53=""),"Decision date missing",""),IF(AND($C53&lt;TODAY(),$C53&lt;&gt;"",$M53&lt;&gt;"Completed",$M53&lt;&gt;"Canceled",$M53&lt;&gt;"Declined"),"Past booking unresolved","")))</f>
        <v/>
      </c>
      <c r="T53" s="17" t="n"/>
    </row>
    <row r="54">
      <c r="A54" s="14" t="n"/>
      <c r="B54" s="36" t="n"/>
      <c r="C54" s="36" t="n"/>
      <c r="D54" s="16" t="n"/>
      <c r="E54" s="16" t="n"/>
      <c r="F54" s="14" t="n"/>
      <c r="G54" s="17" t="n"/>
      <c r="H54" s="14" t="n"/>
      <c r="I54" s="14" t="n"/>
      <c r="J54" s="14" t="n"/>
      <c r="K54" s="17" t="n"/>
      <c r="L54" s="14" t="n"/>
      <c r="M54" s="14" t="n"/>
      <c r="N54" s="14" t="n"/>
      <c r="O54" s="36" t="n"/>
      <c r="P54" s="18">
        <f>IF(OR($A54="",$F54=""),"",IFERROR(INDEX(Lists!$C$2:$C$6,MATCH($F54,Lists!$A$2:$A$6,0)),""))</f>
        <v/>
      </c>
      <c r="Q54" s="19">
        <f>IF(OR($A54="",$D54="",$E54="",$E54&lt;=$D54),"",ROUND(($E54-$D54)*24,2))</f>
        <v/>
      </c>
      <c r="R54" s="18">
        <f>IF(OR($A54="",$C54="",$D54="",$E54="",$F54="",$E54&lt;=$D54,$M54="Canceled",$M54="Declined"),"",IF(COUNTIFS($F$2:$F$201,$F54,$C$2:$C$201,$C54,$D$2:$D$201,"&lt;"&amp;$E54,$E$2:$E$201,"&gt;"&amp;$D54,$M$2:$M$201,"&lt;&gt;Canceled",$M$2:$M$201,"&lt;&gt;Declined",$A$2:$A$201,"&lt;&gt;")&gt;1,"Conflict",""))</f>
        <v/>
      </c>
      <c r="S54" s="20">
        <f>IF($A54="","",TEXTJOIN(CHAR(59)&amp;" ",TRUE,IF(AND($I54&lt;&gt;"",$P54&lt;&gt;"",$I54&gt;$P54),"Over capacity",""),IF(AND($F54&lt;&gt;"",$D54&lt;&gt;"",$D54&lt;IFERROR(INDEX(Lists!$D$2:$D$6,MATCH($F54,Lists!$A$2:$A$6,0)),$D54)),"Before opening time",""),IF(AND($F54&lt;&gt;"",$E54&lt;&gt;"",$E54&gt;IFERROR(INDEX(Lists!$E$2:$E$6,MATCH($F54,Lists!$A$2:$A$6,0)),$E54)),"After closing time",""),IF(AND(OR($M54="Approved",$M54="Declined",$M54="Completed"),$N54=""),"Approval owner missing",""),IF(AND(OR($M54="Approved",$M54="Declined",$M54="Completed"),$O54=""),"Decision date missing",""),IF(AND($C54&lt;TODAY(),$C54&lt;&gt;"",$M54&lt;&gt;"Completed",$M54&lt;&gt;"Canceled",$M54&lt;&gt;"Declined"),"Past booking unresolved","")))</f>
        <v/>
      </c>
      <c r="T54" s="17" t="n"/>
    </row>
    <row r="55">
      <c r="A55" s="14" t="n"/>
      <c r="B55" s="36" t="n"/>
      <c r="C55" s="36" t="n"/>
      <c r="D55" s="16" t="n"/>
      <c r="E55" s="16" t="n"/>
      <c r="F55" s="14" t="n"/>
      <c r="G55" s="17" t="n"/>
      <c r="H55" s="14" t="n"/>
      <c r="I55" s="14" t="n"/>
      <c r="J55" s="14" t="n"/>
      <c r="K55" s="17" t="n"/>
      <c r="L55" s="14" t="n"/>
      <c r="M55" s="14" t="n"/>
      <c r="N55" s="14" t="n"/>
      <c r="O55" s="36" t="n"/>
      <c r="P55" s="18">
        <f>IF(OR($A55="",$F55=""),"",IFERROR(INDEX(Lists!$C$2:$C$6,MATCH($F55,Lists!$A$2:$A$6,0)),""))</f>
        <v/>
      </c>
      <c r="Q55" s="19">
        <f>IF(OR($A55="",$D55="",$E55="",$E55&lt;=$D55),"",ROUND(($E55-$D55)*24,2))</f>
        <v/>
      </c>
      <c r="R55" s="18">
        <f>IF(OR($A55="",$C55="",$D55="",$E55="",$F55="",$E55&lt;=$D55,$M55="Canceled",$M55="Declined"),"",IF(COUNTIFS($F$2:$F$201,$F55,$C$2:$C$201,$C55,$D$2:$D$201,"&lt;"&amp;$E55,$E$2:$E$201,"&gt;"&amp;$D55,$M$2:$M$201,"&lt;&gt;Canceled",$M$2:$M$201,"&lt;&gt;Declined",$A$2:$A$201,"&lt;&gt;")&gt;1,"Conflict",""))</f>
        <v/>
      </c>
      <c r="S55" s="20">
        <f>IF($A55="","",TEXTJOIN(CHAR(59)&amp;" ",TRUE,IF(AND($I55&lt;&gt;"",$P55&lt;&gt;"",$I55&gt;$P55),"Over capacity",""),IF(AND($F55&lt;&gt;"",$D55&lt;&gt;"",$D55&lt;IFERROR(INDEX(Lists!$D$2:$D$6,MATCH($F55,Lists!$A$2:$A$6,0)),$D55)),"Before opening time",""),IF(AND($F55&lt;&gt;"",$E55&lt;&gt;"",$E55&gt;IFERROR(INDEX(Lists!$E$2:$E$6,MATCH($F55,Lists!$A$2:$A$6,0)),$E55)),"After closing time",""),IF(AND(OR($M55="Approved",$M55="Declined",$M55="Completed"),$N55=""),"Approval owner missing",""),IF(AND(OR($M55="Approved",$M55="Declined",$M55="Completed"),$O55=""),"Decision date missing",""),IF(AND($C55&lt;TODAY(),$C55&lt;&gt;"",$M55&lt;&gt;"Completed",$M55&lt;&gt;"Canceled",$M55&lt;&gt;"Declined"),"Past booking unresolved","")))</f>
        <v/>
      </c>
      <c r="T55" s="17" t="n"/>
    </row>
    <row r="56">
      <c r="A56" s="14" t="n"/>
      <c r="B56" s="36" t="n"/>
      <c r="C56" s="36" t="n"/>
      <c r="D56" s="16" t="n"/>
      <c r="E56" s="16" t="n"/>
      <c r="F56" s="14" t="n"/>
      <c r="G56" s="17" t="n"/>
      <c r="H56" s="14" t="n"/>
      <c r="I56" s="14" t="n"/>
      <c r="J56" s="14" t="n"/>
      <c r="K56" s="17" t="n"/>
      <c r="L56" s="14" t="n"/>
      <c r="M56" s="14" t="n"/>
      <c r="N56" s="14" t="n"/>
      <c r="O56" s="36" t="n"/>
      <c r="P56" s="18">
        <f>IF(OR($A56="",$F56=""),"",IFERROR(INDEX(Lists!$C$2:$C$6,MATCH($F56,Lists!$A$2:$A$6,0)),""))</f>
        <v/>
      </c>
      <c r="Q56" s="19">
        <f>IF(OR($A56="",$D56="",$E56="",$E56&lt;=$D56),"",ROUND(($E56-$D56)*24,2))</f>
        <v/>
      </c>
      <c r="R56" s="18">
        <f>IF(OR($A56="",$C56="",$D56="",$E56="",$F56="",$E56&lt;=$D56,$M56="Canceled",$M56="Declined"),"",IF(COUNTIFS($F$2:$F$201,$F56,$C$2:$C$201,$C56,$D$2:$D$201,"&lt;"&amp;$E56,$E$2:$E$201,"&gt;"&amp;$D56,$M$2:$M$201,"&lt;&gt;Canceled",$M$2:$M$201,"&lt;&gt;Declined",$A$2:$A$201,"&lt;&gt;")&gt;1,"Conflict",""))</f>
        <v/>
      </c>
      <c r="S56" s="20">
        <f>IF($A56="","",TEXTJOIN(CHAR(59)&amp;" ",TRUE,IF(AND($I56&lt;&gt;"",$P56&lt;&gt;"",$I56&gt;$P56),"Over capacity",""),IF(AND($F56&lt;&gt;"",$D56&lt;&gt;"",$D56&lt;IFERROR(INDEX(Lists!$D$2:$D$6,MATCH($F56,Lists!$A$2:$A$6,0)),$D56)),"Before opening time",""),IF(AND($F56&lt;&gt;"",$E56&lt;&gt;"",$E56&gt;IFERROR(INDEX(Lists!$E$2:$E$6,MATCH($F56,Lists!$A$2:$A$6,0)),$E56)),"After closing time",""),IF(AND(OR($M56="Approved",$M56="Declined",$M56="Completed"),$N56=""),"Approval owner missing",""),IF(AND(OR($M56="Approved",$M56="Declined",$M56="Completed"),$O56=""),"Decision date missing",""),IF(AND($C56&lt;TODAY(),$C56&lt;&gt;"",$M56&lt;&gt;"Completed",$M56&lt;&gt;"Canceled",$M56&lt;&gt;"Declined"),"Past booking unresolved","")))</f>
        <v/>
      </c>
      <c r="T56" s="17" t="n"/>
    </row>
    <row r="57">
      <c r="A57" s="14" t="n"/>
      <c r="B57" s="36" t="n"/>
      <c r="C57" s="36" t="n"/>
      <c r="D57" s="16" t="n"/>
      <c r="E57" s="16" t="n"/>
      <c r="F57" s="14" t="n"/>
      <c r="G57" s="17" t="n"/>
      <c r="H57" s="14" t="n"/>
      <c r="I57" s="14" t="n"/>
      <c r="J57" s="14" t="n"/>
      <c r="K57" s="17" t="n"/>
      <c r="L57" s="14" t="n"/>
      <c r="M57" s="14" t="n"/>
      <c r="N57" s="14" t="n"/>
      <c r="O57" s="36" t="n"/>
      <c r="P57" s="18">
        <f>IF(OR($A57="",$F57=""),"",IFERROR(INDEX(Lists!$C$2:$C$6,MATCH($F57,Lists!$A$2:$A$6,0)),""))</f>
        <v/>
      </c>
      <c r="Q57" s="19">
        <f>IF(OR($A57="",$D57="",$E57="",$E57&lt;=$D57),"",ROUND(($E57-$D57)*24,2))</f>
        <v/>
      </c>
      <c r="R57" s="18">
        <f>IF(OR($A57="",$C57="",$D57="",$E57="",$F57="",$E57&lt;=$D57,$M57="Canceled",$M57="Declined"),"",IF(COUNTIFS($F$2:$F$201,$F57,$C$2:$C$201,$C57,$D$2:$D$201,"&lt;"&amp;$E57,$E$2:$E$201,"&gt;"&amp;$D57,$M$2:$M$201,"&lt;&gt;Canceled",$M$2:$M$201,"&lt;&gt;Declined",$A$2:$A$201,"&lt;&gt;")&gt;1,"Conflict",""))</f>
        <v/>
      </c>
      <c r="S57" s="20">
        <f>IF($A57="","",TEXTJOIN(CHAR(59)&amp;" ",TRUE,IF(AND($I57&lt;&gt;"",$P57&lt;&gt;"",$I57&gt;$P57),"Over capacity",""),IF(AND($F57&lt;&gt;"",$D57&lt;&gt;"",$D57&lt;IFERROR(INDEX(Lists!$D$2:$D$6,MATCH($F57,Lists!$A$2:$A$6,0)),$D57)),"Before opening time",""),IF(AND($F57&lt;&gt;"",$E57&lt;&gt;"",$E57&gt;IFERROR(INDEX(Lists!$E$2:$E$6,MATCH($F57,Lists!$A$2:$A$6,0)),$E57)),"After closing time",""),IF(AND(OR($M57="Approved",$M57="Declined",$M57="Completed"),$N57=""),"Approval owner missing",""),IF(AND(OR($M57="Approved",$M57="Declined",$M57="Completed"),$O57=""),"Decision date missing",""),IF(AND($C57&lt;TODAY(),$C57&lt;&gt;"",$M57&lt;&gt;"Completed",$M57&lt;&gt;"Canceled",$M57&lt;&gt;"Declined"),"Past booking unresolved","")))</f>
        <v/>
      </c>
      <c r="T57" s="17" t="n"/>
    </row>
    <row r="58">
      <c r="A58" s="14" t="n"/>
      <c r="B58" s="36" t="n"/>
      <c r="C58" s="36" t="n"/>
      <c r="D58" s="16" t="n"/>
      <c r="E58" s="16" t="n"/>
      <c r="F58" s="14" t="n"/>
      <c r="G58" s="17" t="n"/>
      <c r="H58" s="14" t="n"/>
      <c r="I58" s="14" t="n"/>
      <c r="J58" s="14" t="n"/>
      <c r="K58" s="17" t="n"/>
      <c r="L58" s="14" t="n"/>
      <c r="M58" s="14" t="n"/>
      <c r="N58" s="14" t="n"/>
      <c r="O58" s="36" t="n"/>
      <c r="P58" s="18">
        <f>IF(OR($A58="",$F58=""),"",IFERROR(INDEX(Lists!$C$2:$C$6,MATCH($F58,Lists!$A$2:$A$6,0)),""))</f>
        <v/>
      </c>
      <c r="Q58" s="19">
        <f>IF(OR($A58="",$D58="",$E58="",$E58&lt;=$D58),"",ROUND(($E58-$D58)*24,2))</f>
        <v/>
      </c>
      <c r="R58" s="18">
        <f>IF(OR($A58="",$C58="",$D58="",$E58="",$F58="",$E58&lt;=$D58,$M58="Canceled",$M58="Declined"),"",IF(COUNTIFS($F$2:$F$201,$F58,$C$2:$C$201,$C58,$D$2:$D$201,"&lt;"&amp;$E58,$E$2:$E$201,"&gt;"&amp;$D58,$M$2:$M$201,"&lt;&gt;Canceled",$M$2:$M$201,"&lt;&gt;Declined",$A$2:$A$201,"&lt;&gt;")&gt;1,"Conflict",""))</f>
        <v/>
      </c>
      <c r="S58" s="20">
        <f>IF($A58="","",TEXTJOIN(CHAR(59)&amp;" ",TRUE,IF(AND($I58&lt;&gt;"",$P58&lt;&gt;"",$I58&gt;$P58),"Over capacity",""),IF(AND($F58&lt;&gt;"",$D58&lt;&gt;"",$D58&lt;IFERROR(INDEX(Lists!$D$2:$D$6,MATCH($F58,Lists!$A$2:$A$6,0)),$D58)),"Before opening time",""),IF(AND($F58&lt;&gt;"",$E58&lt;&gt;"",$E58&gt;IFERROR(INDEX(Lists!$E$2:$E$6,MATCH($F58,Lists!$A$2:$A$6,0)),$E58)),"After closing time",""),IF(AND(OR($M58="Approved",$M58="Declined",$M58="Completed"),$N58=""),"Approval owner missing",""),IF(AND(OR($M58="Approved",$M58="Declined",$M58="Completed"),$O58=""),"Decision date missing",""),IF(AND($C58&lt;TODAY(),$C58&lt;&gt;"",$M58&lt;&gt;"Completed",$M58&lt;&gt;"Canceled",$M58&lt;&gt;"Declined"),"Past booking unresolved","")))</f>
        <v/>
      </c>
      <c r="T58" s="17" t="n"/>
    </row>
    <row r="59">
      <c r="A59" s="14" t="n"/>
      <c r="B59" s="36" t="n"/>
      <c r="C59" s="36" t="n"/>
      <c r="D59" s="16" t="n"/>
      <c r="E59" s="16" t="n"/>
      <c r="F59" s="14" t="n"/>
      <c r="G59" s="17" t="n"/>
      <c r="H59" s="14" t="n"/>
      <c r="I59" s="14" t="n"/>
      <c r="J59" s="14" t="n"/>
      <c r="K59" s="17" t="n"/>
      <c r="L59" s="14" t="n"/>
      <c r="M59" s="14" t="n"/>
      <c r="N59" s="14" t="n"/>
      <c r="O59" s="36" t="n"/>
      <c r="P59" s="18">
        <f>IF(OR($A59="",$F59=""),"",IFERROR(INDEX(Lists!$C$2:$C$6,MATCH($F59,Lists!$A$2:$A$6,0)),""))</f>
        <v/>
      </c>
      <c r="Q59" s="19">
        <f>IF(OR($A59="",$D59="",$E59="",$E59&lt;=$D59),"",ROUND(($E59-$D59)*24,2))</f>
        <v/>
      </c>
      <c r="R59" s="18">
        <f>IF(OR($A59="",$C59="",$D59="",$E59="",$F59="",$E59&lt;=$D59,$M59="Canceled",$M59="Declined"),"",IF(COUNTIFS($F$2:$F$201,$F59,$C$2:$C$201,$C59,$D$2:$D$201,"&lt;"&amp;$E59,$E$2:$E$201,"&gt;"&amp;$D59,$M$2:$M$201,"&lt;&gt;Canceled",$M$2:$M$201,"&lt;&gt;Declined",$A$2:$A$201,"&lt;&gt;")&gt;1,"Conflict",""))</f>
        <v/>
      </c>
      <c r="S59" s="20">
        <f>IF($A59="","",TEXTJOIN(CHAR(59)&amp;" ",TRUE,IF(AND($I59&lt;&gt;"",$P59&lt;&gt;"",$I59&gt;$P59),"Over capacity",""),IF(AND($F59&lt;&gt;"",$D59&lt;&gt;"",$D59&lt;IFERROR(INDEX(Lists!$D$2:$D$6,MATCH($F59,Lists!$A$2:$A$6,0)),$D59)),"Before opening time",""),IF(AND($F59&lt;&gt;"",$E59&lt;&gt;"",$E59&gt;IFERROR(INDEX(Lists!$E$2:$E$6,MATCH($F59,Lists!$A$2:$A$6,0)),$E59)),"After closing time",""),IF(AND(OR($M59="Approved",$M59="Declined",$M59="Completed"),$N59=""),"Approval owner missing",""),IF(AND(OR($M59="Approved",$M59="Declined",$M59="Completed"),$O59=""),"Decision date missing",""),IF(AND($C59&lt;TODAY(),$C59&lt;&gt;"",$M59&lt;&gt;"Completed",$M59&lt;&gt;"Canceled",$M59&lt;&gt;"Declined"),"Past booking unresolved","")))</f>
        <v/>
      </c>
      <c r="T59" s="17" t="n"/>
    </row>
    <row r="60">
      <c r="A60" s="14" t="n"/>
      <c r="B60" s="36" t="n"/>
      <c r="C60" s="36" t="n"/>
      <c r="D60" s="16" t="n"/>
      <c r="E60" s="16" t="n"/>
      <c r="F60" s="14" t="n"/>
      <c r="G60" s="17" t="n"/>
      <c r="H60" s="14" t="n"/>
      <c r="I60" s="14" t="n"/>
      <c r="J60" s="14" t="n"/>
      <c r="K60" s="17" t="n"/>
      <c r="L60" s="14" t="n"/>
      <c r="M60" s="14" t="n"/>
      <c r="N60" s="14" t="n"/>
      <c r="O60" s="36" t="n"/>
      <c r="P60" s="18">
        <f>IF(OR($A60="",$F60=""),"",IFERROR(INDEX(Lists!$C$2:$C$6,MATCH($F60,Lists!$A$2:$A$6,0)),""))</f>
        <v/>
      </c>
      <c r="Q60" s="19">
        <f>IF(OR($A60="",$D60="",$E60="",$E60&lt;=$D60),"",ROUND(($E60-$D60)*24,2))</f>
        <v/>
      </c>
      <c r="R60" s="18">
        <f>IF(OR($A60="",$C60="",$D60="",$E60="",$F60="",$E60&lt;=$D60,$M60="Canceled",$M60="Declined"),"",IF(COUNTIFS($F$2:$F$201,$F60,$C$2:$C$201,$C60,$D$2:$D$201,"&lt;"&amp;$E60,$E$2:$E$201,"&gt;"&amp;$D60,$M$2:$M$201,"&lt;&gt;Canceled",$M$2:$M$201,"&lt;&gt;Declined",$A$2:$A$201,"&lt;&gt;")&gt;1,"Conflict",""))</f>
        <v/>
      </c>
      <c r="S60" s="20">
        <f>IF($A60="","",TEXTJOIN(CHAR(59)&amp;" ",TRUE,IF(AND($I60&lt;&gt;"",$P60&lt;&gt;"",$I60&gt;$P60),"Over capacity",""),IF(AND($F60&lt;&gt;"",$D60&lt;&gt;"",$D60&lt;IFERROR(INDEX(Lists!$D$2:$D$6,MATCH($F60,Lists!$A$2:$A$6,0)),$D60)),"Before opening time",""),IF(AND($F60&lt;&gt;"",$E60&lt;&gt;"",$E60&gt;IFERROR(INDEX(Lists!$E$2:$E$6,MATCH($F60,Lists!$A$2:$A$6,0)),$E60)),"After closing time",""),IF(AND(OR($M60="Approved",$M60="Declined",$M60="Completed"),$N60=""),"Approval owner missing",""),IF(AND(OR($M60="Approved",$M60="Declined",$M60="Completed"),$O60=""),"Decision date missing",""),IF(AND($C60&lt;TODAY(),$C60&lt;&gt;"",$M60&lt;&gt;"Completed",$M60&lt;&gt;"Canceled",$M60&lt;&gt;"Declined"),"Past booking unresolved","")))</f>
        <v/>
      </c>
      <c r="T60" s="17" t="n"/>
    </row>
    <row r="61">
      <c r="A61" s="14" t="n"/>
      <c r="B61" s="36" t="n"/>
      <c r="C61" s="36" t="n"/>
      <c r="D61" s="16" t="n"/>
      <c r="E61" s="16" t="n"/>
      <c r="F61" s="14" t="n"/>
      <c r="G61" s="17" t="n"/>
      <c r="H61" s="14" t="n"/>
      <c r="I61" s="14" t="n"/>
      <c r="J61" s="14" t="n"/>
      <c r="K61" s="17" t="n"/>
      <c r="L61" s="14" t="n"/>
      <c r="M61" s="14" t="n"/>
      <c r="N61" s="14" t="n"/>
      <c r="O61" s="36" t="n"/>
      <c r="P61" s="18">
        <f>IF(OR($A61="",$F61=""),"",IFERROR(INDEX(Lists!$C$2:$C$6,MATCH($F61,Lists!$A$2:$A$6,0)),""))</f>
        <v/>
      </c>
      <c r="Q61" s="19">
        <f>IF(OR($A61="",$D61="",$E61="",$E61&lt;=$D61),"",ROUND(($E61-$D61)*24,2))</f>
        <v/>
      </c>
      <c r="R61" s="18">
        <f>IF(OR($A61="",$C61="",$D61="",$E61="",$F61="",$E61&lt;=$D61,$M61="Canceled",$M61="Declined"),"",IF(COUNTIFS($F$2:$F$201,$F61,$C$2:$C$201,$C61,$D$2:$D$201,"&lt;"&amp;$E61,$E$2:$E$201,"&gt;"&amp;$D61,$M$2:$M$201,"&lt;&gt;Canceled",$M$2:$M$201,"&lt;&gt;Declined",$A$2:$A$201,"&lt;&gt;")&gt;1,"Conflict",""))</f>
        <v/>
      </c>
      <c r="S61" s="20">
        <f>IF($A61="","",TEXTJOIN(CHAR(59)&amp;" ",TRUE,IF(AND($I61&lt;&gt;"",$P61&lt;&gt;"",$I61&gt;$P61),"Over capacity",""),IF(AND($F61&lt;&gt;"",$D61&lt;&gt;"",$D61&lt;IFERROR(INDEX(Lists!$D$2:$D$6,MATCH($F61,Lists!$A$2:$A$6,0)),$D61)),"Before opening time",""),IF(AND($F61&lt;&gt;"",$E61&lt;&gt;"",$E61&gt;IFERROR(INDEX(Lists!$E$2:$E$6,MATCH($F61,Lists!$A$2:$A$6,0)),$E61)),"After closing time",""),IF(AND(OR($M61="Approved",$M61="Declined",$M61="Completed"),$N61=""),"Approval owner missing",""),IF(AND(OR($M61="Approved",$M61="Declined",$M61="Completed"),$O61=""),"Decision date missing",""),IF(AND($C61&lt;TODAY(),$C61&lt;&gt;"",$M61&lt;&gt;"Completed",$M61&lt;&gt;"Canceled",$M61&lt;&gt;"Declined"),"Past booking unresolved","")))</f>
        <v/>
      </c>
      <c r="T61" s="17" t="n"/>
    </row>
    <row r="62">
      <c r="A62" s="14" t="n"/>
      <c r="B62" s="36" t="n"/>
      <c r="C62" s="36" t="n"/>
      <c r="D62" s="16" t="n"/>
      <c r="E62" s="16" t="n"/>
      <c r="F62" s="14" t="n"/>
      <c r="G62" s="17" t="n"/>
      <c r="H62" s="14" t="n"/>
      <c r="I62" s="14" t="n"/>
      <c r="J62" s="14" t="n"/>
      <c r="K62" s="17" t="n"/>
      <c r="L62" s="14" t="n"/>
      <c r="M62" s="14" t="n"/>
      <c r="N62" s="14" t="n"/>
      <c r="O62" s="36" t="n"/>
      <c r="P62" s="18">
        <f>IF(OR($A62="",$F62=""),"",IFERROR(INDEX(Lists!$C$2:$C$6,MATCH($F62,Lists!$A$2:$A$6,0)),""))</f>
        <v/>
      </c>
      <c r="Q62" s="19">
        <f>IF(OR($A62="",$D62="",$E62="",$E62&lt;=$D62),"",ROUND(($E62-$D62)*24,2))</f>
        <v/>
      </c>
      <c r="R62" s="18">
        <f>IF(OR($A62="",$C62="",$D62="",$E62="",$F62="",$E62&lt;=$D62,$M62="Canceled",$M62="Declined"),"",IF(COUNTIFS($F$2:$F$201,$F62,$C$2:$C$201,$C62,$D$2:$D$201,"&lt;"&amp;$E62,$E$2:$E$201,"&gt;"&amp;$D62,$M$2:$M$201,"&lt;&gt;Canceled",$M$2:$M$201,"&lt;&gt;Declined",$A$2:$A$201,"&lt;&gt;")&gt;1,"Conflict",""))</f>
        <v/>
      </c>
      <c r="S62" s="20">
        <f>IF($A62="","",TEXTJOIN(CHAR(59)&amp;" ",TRUE,IF(AND($I62&lt;&gt;"",$P62&lt;&gt;"",$I62&gt;$P62),"Over capacity",""),IF(AND($F62&lt;&gt;"",$D62&lt;&gt;"",$D62&lt;IFERROR(INDEX(Lists!$D$2:$D$6,MATCH($F62,Lists!$A$2:$A$6,0)),$D62)),"Before opening time",""),IF(AND($F62&lt;&gt;"",$E62&lt;&gt;"",$E62&gt;IFERROR(INDEX(Lists!$E$2:$E$6,MATCH($F62,Lists!$A$2:$A$6,0)),$E62)),"After closing time",""),IF(AND(OR($M62="Approved",$M62="Declined",$M62="Completed"),$N62=""),"Approval owner missing",""),IF(AND(OR($M62="Approved",$M62="Declined",$M62="Completed"),$O62=""),"Decision date missing",""),IF(AND($C62&lt;TODAY(),$C62&lt;&gt;"",$M62&lt;&gt;"Completed",$M62&lt;&gt;"Canceled",$M62&lt;&gt;"Declined"),"Past booking unresolved","")))</f>
        <v/>
      </c>
      <c r="T62" s="17" t="n"/>
    </row>
    <row r="63">
      <c r="A63" s="14" t="n"/>
      <c r="B63" s="36" t="n"/>
      <c r="C63" s="36" t="n"/>
      <c r="D63" s="16" t="n"/>
      <c r="E63" s="16" t="n"/>
      <c r="F63" s="14" t="n"/>
      <c r="G63" s="17" t="n"/>
      <c r="H63" s="14" t="n"/>
      <c r="I63" s="14" t="n"/>
      <c r="J63" s="14" t="n"/>
      <c r="K63" s="17" t="n"/>
      <c r="L63" s="14" t="n"/>
      <c r="M63" s="14" t="n"/>
      <c r="N63" s="14" t="n"/>
      <c r="O63" s="36" t="n"/>
      <c r="P63" s="18">
        <f>IF(OR($A63="",$F63=""),"",IFERROR(INDEX(Lists!$C$2:$C$6,MATCH($F63,Lists!$A$2:$A$6,0)),""))</f>
        <v/>
      </c>
      <c r="Q63" s="19">
        <f>IF(OR($A63="",$D63="",$E63="",$E63&lt;=$D63),"",ROUND(($E63-$D63)*24,2))</f>
        <v/>
      </c>
      <c r="R63" s="18">
        <f>IF(OR($A63="",$C63="",$D63="",$E63="",$F63="",$E63&lt;=$D63,$M63="Canceled",$M63="Declined"),"",IF(COUNTIFS($F$2:$F$201,$F63,$C$2:$C$201,$C63,$D$2:$D$201,"&lt;"&amp;$E63,$E$2:$E$201,"&gt;"&amp;$D63,$M$2:$M$201,"&lt;&gt;Canceled",$M$2:$M$201,"&lt;&gt;Declined",$A$2:$A$201,"&lt;&gt;")&gt;1,"Conflict",""))</f>
        <v/>
      </c>
      <c r="S63" s="20">
        <f>IF($A63="","",TEXTJOIN(CHAR(59)&amp;" ",TRUE,IF(AND($I63&lt;&gt;"",$P63&lt;&gt;"",$I63&gt;$P63),"Over capacity",""),IF(AND($F63&lt;&gt;"",$D63&lt;&gt;"",$D63&lt;IFERROR(INDEX(Lists!$D$2:$D$6,MATCH($F63,Lists!$A$2:$A$6,0)),$D63)),"Before opening time",""),IF(AND($F63&lt;&gt;"",$E63&lt;&gt;"",$E63&gt;IFERROR(INDEX(Lists!$E$2:$E$6,MATCH($F63,Lists!$A$2:$A$6,0)),$E63)),"After closing time",""),IF(AND(OR($M63="Approved",$M63="Declined",$M63="Completed"),$N63=""),"Approval owner missing",""),IF(AND(OR($M63="Approved",$M63="Declined",$M63="Completed"),$O63=""),"Decision date missing",""),IF(AND($C63&lt;TODAY(),$C63&lt;&gt;"",$M63&lt;&gt;"Completed",$M63&lt;&gt;"Canceled",$M63&lt;&gt;"Declined"),"Past booking unresolved","")))</f>
        <v/>
      </c>
      <c r="T63" s="17" t="n"/>
    </row>
    <row r="64">
      <c r="A64" s="14" t="n"/>
      <c r="B64" s="36" t="n"/>
      <c r="C64" s="36" t="n"/>
      <c r="D64" s="16" t="n"/>
      <c r="E64" s="16" t="n"/>
      <c r="F64" s="14" t="n"/>
      <c r="G64" s="17" t="n"/>
      <c r="H64" s="14" t="n"/>
      <c r="I64" s="14" t="n"/>
      <c r="J64" s="14" t="n"/>
      <c r="K64" s="17" t="n"/>
      <c r="L64" s="14" t="n"/>
      <c r="M64" s="14" t="n"/>
      <c r="N64" s="14" t="n"/>
      <c r="O64" s="36" t="n"/>
      <c r="P64" s="18">
        <f>IF(OR($A64="",$F64=""),"",IFERROR(INDEX(Lists!$C$2:$C$6,MATCH($F64,Lists!$A$2:$A$6,0)),""))</f>
        <v/>
      </c>
      <c r="Q64" s="19">
        <f>IF(OR($A64="",$D64="",$E64="",$E64&lt;=$D64),"",ROUND(($E64-$D64)*24,2))</f>
        <v/>
      </c>
      <c r="R64" s="18">
        <f>IF(OR($A64="",$C64="",$D64="",$E64="",$F64="",$E64&lt;=$D64,$M64="Canceled",$M64="Declined"),"",IF(COUNTIFS($F$2:$F$201,$F64,$C$2:$C$201,$C64,$D$2:$D$201,"&lt;"&amp;$E64,$E$2:$E$201,"&gt;"&amp;$D64,$M$2:$M$201,"&lt;&gt;Canceled",$M$2:$M$201,"&lt;&gt;Declined",$A$2:$A$201,"&lt;&gt;")&gt;1,"Conflict",""))</f>
        <v/>
      </c>
      <c r="S64" s="20">
        <f>IF($A64="","",TEXTJOIN(CHAR(59)&amp;" ",TRUE,IF(AND($I64&lt;&gt;"",$P64&lt;&gt;"",$I64&gt;$P64),"Over capacity",""),IF(AND($F64&lt;&gt;"",$D64&lt;&gt;"",$D64&lt;IFERROR(INDEX(Lists!$D$2:$D$6,MATCH($F64,Lists!$A$2:$A$6,0)),$D64)),"Before opening time",""),IF(AND($F64&lt;&gt;"",$E64&lt;&gt;"",$E64&gt;IFERROR(INDEX(Lists!$E$2:$E$6,MATCH($F64,Lists!$A$2:$A$6,0)),$E64)),"After closing time",""),IF(AND(OR($M64="Approved",$M64="Declined",$M64="Completed"),$N64=""),"Approval owner missing",""),IF(AND(OR($M64="Approved",$M64="Declined",$M64="Completed"),$O64=""),"Decision date missing",""),IF(AND($C64&lt;TODAY(),$C64&lt;&gt;"",$M64&lt;&gt;"Completed",$M64&lt;&gt;"Canceled",$M64&lt;&gt;"Declined"),"Past booking unresolved","")))</f>
        <v/>
      </c>
      <c r="T64" s="17" t="n"/>
    </row>
    <row r="65">
      <c r="A65" s="14" t="n"/>
      <c r="B65" s="36" t="n"/>
      <c r="C65" s="36" t="n"/>
      <c r="D65" s="16" t="n"/>
      <c r="E65" s="16" t="n"/>
      <c r="F65" s="14" t="n"/>
      <c r="G65" s="17" t="n"/>
      <c r="H65" s="14" t="n"/>
      <c r="I65" s="14" t="n"/>
      <c r="J65" s="14" t="n"/>
      <c r="K65" s="17" t="n"/>
      <c r="L65" s="14" t="n"/>
      <c r="M65" s="14" t="n"/>
      <c r="N65" s="14" t="n"/>
      <c r="O65" s="36" t="n"/>
      <c r="P65" s="18">
        <f>IF(OR($A65="",$F65=""),"",IFERROR(INDEX(Lists!$C$2:$C$6,MATCH($F65,Lists!$A$2:$A$6,0)),""))</f>
        <v/>
      </c>
      <c r="Q65" s="19">
        <f>IF(OR($A65="",$D65="",$E65="",$E65&lt;=$D65),"",ROUND(($E65-$D65)*24,2))</f>
        <v/>
      </c>
      <c r="R65" s="18">
        <f>IF(OR($A65="",$C65="",$D65="",$E65="",$F65="",$E65&lt;=$D65,$M65="Canceled",$M65="Declined"),"",IF(COUNTIFS($F$2:$F$201,$F65,$C$2:$C$201,$C65,$D$2:$D$201,"&lt;"&amp;$E65,$E$2:$E$201,"&gt;"&amp;$D65,$M$2:$M$201,"&lt;&gt;Canceled",$M$2:$M$201,"&lt;&gt;Declined",$A$2:$A$201,"&lt;&gt;")&gt;1,"Conflict",""))</f>
        <v/>
      </c>
      <c r="S65" s="20">
        <f>IF($A65="","",TEXTJOIN(CHAR(59)&amp;" ",TRUE,IF(AND($I65&lt;&gt;"",$P65&lt;&gt;"",$I65&gt;$P65),"Over capacity",""),IF(AND($F65&lt;&gt;"",$D65&lt;&gt;"",$D65&lt;IFERROR(INDEX(Lists!$D$2:$D$6,MATCH($F65,Lists!$A$2:$A$6,0)),$D65)),"Before opening time",""),IF(AND($F65&lt;&gt;"",$E65&lt;&gt;"",$E65&gt;IFERROR(INDEX(Lists!$E$2:$E$6,MATCH($F65,Lists!$A$2:$A$6,0)),$E65)),"After closing time",""),IF(AND(OR($M65="Approved",$M65="Declined",$M65="Completed"),$N65=""),"Approval owner missing",""),IF(AND(OR($M65="Approved",$M65="Declined",$M65="Completed"),$O65=""),"Decision date missing",""),IF(AND($C65&lt;TODAY(),$C65&lt;&gt;"",$M65&lt;&gt;"Completed",$M65&lt;&gt;"Canceled",$M65&lt;&gt;"Declined"),"Past booking unresolved","")))</f>
        <v/>
      </c>
      <c r="T65" s="17" t="n"/>
    </row>
    <row r="66">
      <c r="A66" s="14" t="n"/>
      <c r="B66" s="36" t="n"/>
      <c r="C66" s="36" t="n"/>
      <c r="D66" s="16" t="n"/>
      <c r="E66" s="16" t="n"/>
      <c r="F66" s="14" t="n"/>
      <c r="G66" s="17" t="n"/>
      <c r="H66" s="14" t="n"/>
      <c r="I66" s="14" t="n"/>
      <c r="J66" s="14" t="n"/>
      <c r="K66" s="17" t="n"/>
      <c r="L66" s="14" t="n"/>
      <c r="M66" s="14" t="n"/>
      <c r="N66" s="14" t="n"/>
      <c r="O66" s="36" t="n"/>
      <c r="P66" s="18">
        <f>IF(OR($A66="",$F66=""),"",IFERROR(INDEX(Lists!$C$2:$C$6,MATCH($F66,Lists!$A$2:$A$6,0)),""))</f>
        <v/>
      </c>
      <c r="Q66" s="19">
        <f>IF(OR($A66="",$D66="",$E66="",$E66&lt;=$D66),"",ROUND(($E66-$D66)*24,2))</f>
        <v/>
      </c>
      <c r="R66" s="18">
        <f>IF(OR($A66="",$C66="",$D66="",$E66="",$F66="",$E66&lt;=$D66,$M66="Canceled",$M66="Declined"),"",IF(COUNTIFS($F$2:$F$201,$F66,$C$2:$C$201,$C66,$D$2:$D$201,"&lt;"&amp;$E66,$E$2:$E$201,"&gt;"&amp;$D66,$M$2:$M$201,"&lt;&gt;Canceled",$M$2:$M$201,"&lt;&gt;Declined",$A$2:$A$201,"&lt;&gt;")&gt;1,"Conflict",""))</f>
        <v/>
      </c>
      <c r="S66" s="20">
        <f>IF($A66="","",TEXTJOIN(CHAR(59)&amp;" ",TRUE,IF(AND($I66&lt;&gt;"",$P66&lt;&gt;"",$I66&gt;$P66),"Over capacity",""),IF(AND($F66&lt;&gt;"",$D66&lt;&gt;"",$D66&lt;IFERROR(INDEX(Lists!$D$2:$D$6,MATCH($F66,Lists!$A$2:$A$6,0)),$D66)),"Before opening time",""),IF(AND($F66&lt;&gt;"",$E66&lt;&gt;"",$E66&gt;IFERROR(INDEX(Lists!$E$2:$E$6,MATCH($F66,Lists!$A$2:$A$6,0)),$E66)),"After closing time",""),IF(AND(OR($M66="Approved",$M66="Declined",$M66="Completed"),$N66=""),"Approval owner missing",""),IF(AND(OR($M66="Approved",$M66="Declined",$M66="Completed"),$O66=""),"Decision date missing",""),IF(AND($C66&lt;TODAY(),$C66&lt;&gt;"",$M66&lt;&gt;"Completed",$M66&lt;&gt;"Canceled",$M66&lt;&gt;"Declined"),"Past booking unresolved","")))</f>
        <v/>
      </c>
      <c r="T66" s="17" t="n"/>
    </row>
    <row r="67">
      <c r="A67" s="14" t="n"/>
      <c r="B67" s="36" t="n"/>
      <c r="C67" s="36" t="n"/>
      <c r="D67" s="16" t="n"/>
      <c r="E67" s="16" t="n"/>
      <c r="F67" s="14" t="n"/>
      <c r="G67" s="17" t="n"/>
      <c r="H67" s="14" t="n"/>
      <c r="I67" s="14" t="n"/>
      <c r="J67" s="14" t="n"/>
      <c r="K67" s="17" t="n"/>
      <c r="L67" s="14" t="n"/>
      <c r="M67" s="14" t="n"/>
      <c r="N67" s="14" t="n"/>
      <c r="O67" s="36" t="n"/>
      <c r="P67" s="18">
        <f>IF(OR($A67="",$F67=""),"",IFERROR(INDEX(Lists!$C$2:$C$6,MATCH($F67,Lists!$A$2:$A$6,0)),""))</f>
        <v/>
      </c>
      <c r="Q67" s="19">
        <f>IF(OR($A67="",$D67="",$E67="",$E67&lt;=$D67),"",ROUND(($E67-$D67)*24,2))</f>
        <v/>
      </c>
      <c r="R67" s="18">
        <f>IF(OR($A67="",$C67="",$D67="",$E67="",$F67="",$E67&lt;=$D67,$M67="Canceled",$M67="Declined"),"",IF(COUNTIFS($F$2:$F$201,$F67,$C$2:$C$201,$C67,$D$2:$D$201,"&lt;"&amp;$E67,$E$2:$E$201,"&gt;"&amp;$D67,$M$2:$M$201,"&lt;&gt;Canceled",$M$2:$M$201,"&lt;&gt;Declined",$A$2:$A$201,"&lt;&gt;")&gt;1,"Conflict",""))</f>
        <v/>
      </c>
      <c r="S67" s="20">
        <f>IF($A67="","",TEXTJOIN(CHAR(59)&amp;" ",TRUE,IF(AND($I67&lt;&gt;"",$P67&lt;&gt;"",$I67&gt;$P67),"Over capacity",""),IF(AND($F67&lt;&gt;"",$D67&lt;&gt;"",$D67&lt;IFERROR(INDEX(Lists!$D$2:$D$6,MATCH($F67,Lists!$A$2:$A$6,0)),$D67)),"Before opening time",""),IF(AND($F67&lt;&gt;"",$E67&lt;&gt;"",$E67&gt;IFERROR(INDEX(Lists!$E$2:$E$6,MATCH($F67,Lists!$A$2:$A$6,0)),$E67)),"After closing time",""),IF(AND(OR($M67="Approved",$M67="Declined",$M67="Completed"),$N67=""),"Approval owner missing",""),IF(AND(OR($M67="Approved",$M67="Declined",$M67="Completed"),$O67=""),"Decision date missing",""),IF(AND($C67&lt;TODAY(),$C67&lt;&gt;"",$M67&lt;&gt;"Completed",$M67&lt;&gt;"Canceled",$M67&lt;&gt;"Declined"),"Past booking unresolved","")))</f>
        <v/>
      </c>
      <c r="T67" s="17" t="n"/>
    </row>
    <row r="68">
      <c r="A68" s="14" t="n"/>
      <c r="B68" s="36" t="n"/>
      <c r="C68" s="36" t="n"/>
      <c r="D68" s="16" t="n"/>
      <c r="E68" s="16" t="n"/>
      <c r="F68" s="14" t="n"/>
      <c r="G68" s="17" t="n"/>
      <c r="H68" s="14" t="n"/>
      <c r="I68" s="14" t="n"/>
      <c r="J68" s="14" t="n"/>
      <c r="K68" s="17" t="n"/>
      <c r="L68" s="14" t="n"/>
      <c r="M68" s="14" t="n"/>
      <c r="N68" s="14" t="n"/>
      <c r="O68" s="36" t="n"/>
      <c r="P68" s="18">
        <f>IF(OR($A68="",$F68=""),"",IFERROR(INDEX(Lists!$C$2:$C$6,MATCH($F68,Lists!$A$2:$A$6,0)),""))</f>
        <v/>
      </c>
      <c r="Q68" s="19">
        <f>IF(OR($A68="",$D68="",$E68="",$E68&lt;=$D68),"",ROUND(($E68-$D68)*24,2))</f>
        <v/>
      </c>
      <c r="R68" s="18">
        <f>IF(OR($A68="",$C68="",$D68="",$E68="",$F68="",$E68&lt;=$D68,$M68="Canceled",$M68="Declined"),"",IF(COUNTIFS($F$2:$F$201,$F68,$C$2:$C$201,$C68,$D$2:$D$201,"&lt;"&amp;$E68,$E$2:$E$201,"&gt;"&amp;$D68,$M$2:$M$201,"&lt;&gt;Canceled",$M$2:$M$201,"&lt;&gt;Declined",$A$2:$A$201,"&lt;&gt;")&gt;1,"Conflict",""))</f>
        <v/>
      </c>
      <c r="S68" s="20">
        <f>IF($A68="","",TEXTJOIN(CHAR(59)&amp;" ",TRUE,IF(AND($I68&lt;&gt;"",$P68&lt;&gt;"",$I68&gt;$P68),"Over capacity",""),IF(AND($F68&lt;&gt;"",$D68&lt;&gt;"",$D68&lt;IFERROR(INDEX(Lists!$D$2:$D$6,MATCH($F68,Lists!$A$2:$A$6,0)),$D68)),"Before opening time",""),IF(AND($F68&lt;&gt;"",$E68&lt;&gt;"",$E68&gt;IFERROR(INDEX(Lists!$E$2:$E$6,MATCH($F68,Lists!$A$2:$A$6,0)),$E68)),"After closing time",""),IF(AND(OR($M68="Approved",$M68="Declined",$M68="Completed"),$N68=""),"Approval owner missing",""),IF(AND(OR($M68="Approved",$M68="Declined",$M68="Completed"),$O68=""),"Decision date missing",""),IF(AND($C68&lt;TODAY(),$C68&lt;&gt;"",$M68&lt;&gt;"Completed",$M68&lt;&gt;"Canceled",$M68&lt;&gt;"Declined"),"Past booking unresolved","")))</f>
        <v/>
      </c>
      <c r="T68" s="17" t="n"/>
    </row>
    <row r="69">
      <c r="A69" s="14" t="n"/>
      <c r="B69" s="36" t="n"/>
      <c r="C69" s="36" t="n"/>
      <c r="D69" s="16" t="n"/>
      <c r="E69" s="16" t="n"/>
      <c r="F69" s="14" t="n"/>
      <c r="G69" s="17" t="n"/>
      <c r="H69" s="14" t="n"/>
      <c r="I69" s="14" t="n"/>
      <c r="J69" s="14" t="n"/>
      <c r="K69" s="17" t="n"/>
      <c r="L69" s="14" t="n"/>
      <c r="M69" s="14" t="n"/>
      <c r="N69" s="14" t="n"/>
      <c r="O69" s="36" t="n"/>
      <c r="P69" s="18">
        <f>IF(OR($A69="",$F69=""),"",IFERROR(INDEX(Lists!$C$2:$C$6,MATCH($F69,Lists!$A$2:$A$6,0)),""))</f>
        <v/>
      </c>
      <c r="Q69" s="19">
        <f>IF(OR($A69="",$D69="",$E69="",$E69&lt;=$D69),"",ROUND(($E69-$D69)*24,2))</f>
        <v/>
      </c>
      <c r="R69" s="18">
        <f>IF(OR($A69="",$C69="",$D69="",$E69="",$F69="",$E69&lt;=$D69,$M69="Canceled",$M69="Declined"),"",IF(COUNTIFS($F$2:$F$201,$F69,$C$2:$C$201,$C69,$D$2:$D$201,"&lt;"&amp;$E69,$E$2:$E$201,"&gt;"&amp;$D69,$M$2:$M$201,"&lt;&gt;Canceled",$M$2:$M$201,"&lt;&gt;Declined",$A$2:$A$201,"&lt;&gt;")&gt;1,"Conflict",""))</f>
        <v/>
      </c>
      <c r="S69" s="20">
        <f>IF($A69="","",TEXTJOIN(CHAR(59)&amp;" ",TRUE,IF(AND($I69&lt;&gt;"",$P69&lt;&gt;"",$I69&gt;$P69),"Over capacity",""),IF(AND($F69&lt;&gt;"",$D69&lt;&gt;"",$D69&lt;IFERROR(INDEX(Lists!$D$2:$D$6,MATCH($F69,Lists!$A$2:$A$6,0)),$D69)),"Before opening time",""),IF(AND($F69&lt;&gt;"",$E69&lt;&gt;"",$E69&gt;IFERROR(INDEX(Lists!$E$2:$E$6,MATCH($F69,Lists!$A$2:$A$6,0)),$E69)),"After closing time",""),IF(AND(OR($M69="Approved",$M69="Declined",$M69="Completed"),$N69=""),"Approval owner missing",""),IF(AND(OR($M69="Approved",$M69="Declined",$M69="Completed"),$O69=""),"Decision date missing",""),IF(AND($C69&lt;TODAY(),$C69&lt;&gt;"",$M69&lt;&gt;"Completed",$M69&lt;&gt;"Canceled",$M69&lt;&gt;"Declined"),"Past booking unresolved","")))</f>
        <v/>
      </c>
      <c r="T69" s="17" t="n"/>
    </row>
    <row r="70">
      <c r="A70" s="14" t="n"/>
      <c r="B70" s="36" t="n"/>
      <c r="C70" s="36" t="n"/>
      <c r="D70" s="16" t="n"/>
      <c r="E70" s="16" t="n"/>
      <c r="F70" s="14" t="n"/>
      <c r="G70" s="17" t="n"/>
      <c r="H70" s="14" t="n"/>
      <c r="I70" s="14" t="n"/>
      <c r="J70" s="14" t="n"/>
      <c r="K70" s="17" t="n"/>
      <c r="L70" s="14" t="n"/>
      <c r="M70" s="14" t="n"/>
      <c r="N70" s="14" t="n"/>
      <c r="O70" s="36" t="n"/>
      <c r="P70" s="18">
        <f>IF(OR($A70="",$F70=""),"",IFERROR(INDEX(Lists!$C$2:$C$6,MATCH($F70,Lists!$A$2:$A$6,0)),""))</f>
        <v/>
      </c>
      <c r="Q70" s="19">
        <f>IF(OR($A70="",$D70="",$E70="",$E70&lt;=$D70),"",ROUND(($E70-$D70)*24,2))</f>
        <v/>
      </c>
      <c r="R70" s="18">
        <f>IF(OR($A70="",$C70="",$D70="",$E70="",$F70="",$E70&lt;=$D70,$M70="Canceled",$M70="Declined"),"",IF(COUNTIFS($F$2:$F$201,$F70,$C$2:$C$201,$C70,$D$2:$D$201,"&lt;"&amp;$E70,$E$2:$E$201,"&gt;"&amp;$D70,$M$2:$M$201,"&lt;&gt;Canceled",$M$2:$M$201,"&lt;&gt;Declined",$A$2:$A$201,"&lt;&gt;")&gt;1,"Conflict",""))</f>
        <v/>
      </c>
      <c r="S70" s="20">
        <f>IF($A70="","",TEXTJOIN(CHAR(59)&amp;" ",TRUE,IF(AND($I70&lt;&gt;"",$P70&lt;&gt;"",$I70&gt;$P70),"Over capacity",""),IF(AND($F70&lt;&gt;"",$D70&lt;&gt;"",$D70&lt;IFERROR(INDEX(Lists!$D$2:$D$6,MATCH($F70,Lists!$A$2:$A$6,0)),$D70)),"Before opening time",""),IF(AND($F70&lt;&gt;"",$E70&lt;&gt;"",$E70&gt;IFERROR(INDEX(Lists!$E$2:$E$6,MATCH($F70,Lists!$A$2:$A$6,0)),$E70)),"After closing time",""),IF(AND(OR($M70="Approved",$M70="Declined",$M70="Completed"),$N70=""),"Approval owner missing",""),IF(AND(OR($M70="Approved",$M70="Declined",$M70="Completed"),$O70=""),"Decision date missing",""),IF(AND($C70&lt;TODAY(),$C70&lt;&gt;"",$M70&lt;&gt;"Completed",$M70&lt;&gt;"Canceled",$M70&lt;&gt;"Declined"),"Past booking unresolved","")))</f>
        <v/>
      </c>
      <c r="T70" s="17" t="n"/>
    </row>
    <row r="71">
      <c r="A71" s="14" t="n"/>
      <c r="B71" s="36" t="n"/>
      <c r="C71" s="36" t="n"/>
      <c r="D71" s="16" t="n"/>
      <c r="E71" s="16" t="n"/>
      <c r="F71" s="14" t="n"/>
      <c r="G71" s="17" t="n"/>
      <c r="H71" s="14" t="n"/>
      <c r="I71" s="14" t="n"/>
      <c r="J71" s="14" t="n"/>
      <c r="K71" s="17" t="n"/>
      <c r="L71" s="14" t="n"/>
      <c r="M71" s="14" t="n"/>
      <c r="N71" s="14" t="n"/>
      <c r="O71" s="36" t="n"/>
      <c r="P71" s="18">
        <f>IF(OR($A71="",$F71=""),"",IFERROR(INDEX(Lists!$C$2:$C$6,MATCH($F71,Lists!$A$2:$A$6,0)),""))</f>
        <v/>
      </c>
      <c r="Q71" s="19">
        <f>IF(OR($A71="",$D71="",$E71="",$E71&lt;=$D71),"",ROUND(($E71-$D71)*24,2))</f>
        <v/>
      </c>
      <c r="R71" s="18">
        <f>IF(OR($A71="",$C71="",$D71="",$E71="",$F71="",$E71&lt;=$D71,$M71="Canceled",$M71="Declined"),"",IF(COUNTIFS($F$2:$F$201,$F71,$C$2:$C$201,$C71,$D$2:$D$201,"&lt;"&amp;$E71,$E$2:$E$201,"&gt;"&amp;$D71,$M$2:$M$201,"&lt;&gt;Canceled",$M$2:$M$201,"&lt;&gt;Declined",$A$2:$A$201,"&lt;&gt;")&gt;1,"Conflict",""))</f>
        <v/>
      </c>
      <c r="S71" s="20">
        <f>IF($A71="","",TEXTJOIN(CHAR(59)&amp;" ",TRUE,IF(AND($I71&lt;&gt;"",$P71&lt;&gt;"",$I71&gt;$P71),"Over capacity",""),IF(AND($F71&lt;&gt;"",$D71&lt;&gt;"",$D71&lt;IFERROR(INDEX(Lists!$D$2:$D$6,MATCH($F71,Lists!$A$2:$A$6,0)),$D71)),"Before opening time",""),IF(AND($F71&lt;&gt;"",$E71&lt;&gt;"",$E71&gt;IFERROR(INDEX(Lists!$E$2:$E$6,MATCH($F71,Lists!$A$2:$A$6,0)),$E71)),"After closing time",""),IF(AND(OR($M71="Approved",$M71="Declined",$M71="Completed"),$N71=""),"Approval owner missing",""),IF(AND(OR($M71="Approved",$M71="Declined",$M71="Completed"),$O71=""),"Decision date missing",""),IF(AND($C71&lt;TODAY(),$C71&lt;&gt;"",$M71&lt;&gt;"Completed",$M71&lt;&gt;"Canceled",$M71&lt;&gt;"Declined"),"Past booking unresolved","")))</f>
        <v/>
      </c>
      <c r="T71" s="17" t="n"/>
    </row>
    <row r="72">
      <c r="A72" s="14" t="n"/>
      <c r="B72" s="36" t="n"/>
      <c r="C72" s="36" t="n"/>
      <c r="D72" s="16" t="n"/>
      <c r="E72" s="16" t="n"/>
      <c r="F72" s="14" t="n"/>
      <c r="G72" s="17" t="n"/>
      <c r="H72" s="14" t="n"/>
      <c r="I72" s="14" t="n"/>
      <c r="J72" s="14" t="n"/>
      <c r="K72" s="17" t="n"/>
      <c r="L72" s="14" t="n"/>
      <c r="M72" s="14" t="n"/>
      <c r="N72" s="14" t="n"/>
      <c r="O72" s="36" t="n"/>
      <c r="P72" s="18">
        <f>IF(OR($A72="",$F72=""),"",IFERROR(INDEX(Lists!$C$2:$C$6,MATCH($F72,Lists!$A$2:$A$6,0)),""))</f>
        <v/>
      </c>
      <c r="Q72" s="19">
        <f>IF(OR($A72="",$D72="",$E72="",$E72&lt;=$D72),"",ROUND(($E72-$D72)*24,2))</f>
        <v/>
      </c>
      <c r="R72" s="18">
        <f>IF(OR($A72="",$C72="",$D72="",$E72="",$F72="",$E72&lt;=$D72,$M72="Canceled",$M72="Declined"),"",IF(COUNTIFS($F$2:$F$201,$F72,$C$2:$C$201,$C72,$D$2:$D$201,"&lt;"&amp;$E72,$E$2:$E$201,"&gt;"&amp;$D72,$M$2:$M$201,"&lt;&gt;Canceled",$M$2:$M$201,"&lt;&gt;Declined",$A$2:$A$201,"&lt;&gt;")&gt;1,"Conflict",""))</f>
        <v/>
      </c>
      <c r="S72" s="20">
        <f>IF($A72="","",TEXTJOIN(CHAR(59)&amp;" ",TRUE,IF(AND($I72&lt;&gt;"",$P72&lt;&gt;"",$I72&gt;$P72),"Over capacity",""),IF(AND($F72&lt;&gt;"",$D72&lt;&gt;"",$D72&lt;IFERROR(INDEX(Lists!$D$2:$D$6,MATCH($F72,Lists!$A$2:$A$6,0)),$D72)),"Before opening time",""),IF(AND($F72&lt;&gt;"",$E72&lt;&gt;"",$E72&gt;IFERROR(INDEX(Lists!$E$2:$E$6,MATCH($F72,Lists!$A$2:$A$6,0)),$E72)),"After closing time",""),IF(AND(OR($M72="Approved",$M72="Declined",$M72="Completed"),$N72=""),"Approval owner missing",""),IF(AND(OR($M72="Approved",$M72="Declined",$M72="Completed"),$O72=""),"Decision date missing",""),IF(AND($C72&lt;TODAY(),$C72&lt;&gt;"",$M72&lt;&gt;"Completed",$M72&lt;&gt;"Canceled",$M72&lt;&gt;"Declined"),"Past booking unresolved","")))</f>
        <v/>
      </c>
      <c r="T72" s="17" t="n"/>
    </row>
    <row r="73">
      <c r="A73" s="14" t="n"/>
      <c r="B73" s="36" t="n"/>
      <c r="C73" s="36" t="n"/>
      <c r="D73" s="16" t="n"/>
      <c r="E73" s="16" t="n"/>
      <c r="F73" s="14" t="n"/>
      <c r="G73" s="17" t="n"/>
      <c r="H73" s="14" t="n"/>
      <c r="I73" s="14" t="n"/>
      <c r="J73" s="14" t="n"/>
      <c r="K73" s="17" t="n"/>
      <c r="L73" s="14" t="n"/>
      <c r="M73" s="14" t="n"/>
      <c r="N73" s="14" t="n"/>
      <c r="O73" s="36" t="n"/>
      <c r="P73" s="18">
        <f>IF(OR($A73="",$F73=""),"",IFERROR(INDEX(Lists!$C$2:$C$6,MATCH($F73,Lists!$A$2:$A$6,0)),""))</f>
        <v/>
      </c>
      <c r="Q73" s="19">
        <f>IF(OR($A73="",$D73="",$E73="",$E73&lt;=$D73),"",ROUND(($E73-$D73)*24,2))</f>
        <v/>
      </c>
      <c r="R73" s="18">
        <f>IF(OR($A73="",$C73="",$D73="",$E73="",$F73="",$E73&lt;=$D73,$M73="Canceled",$M73="Declined"),"",IF(COUNTIFS($F$2:$F$201,$F73,$C$2:$C$201,$C73,$D$2:$D$201,"&lt;"&amp;$E73,$E$2:$E$201,"&gt;"&amp;$D73,$M$2:$M$201,"&lt;&gt;Canceled",$M$2:$M$201,"&lt;&gt;Declined",$A$2:$A$201,"&lt;&gt;")&gt;1,"Conflict",""))</f>
        <v/>
      </c>
      <c r="S73" s="20">
        <f>IF($A73="","",TEXTJOIN(CHAR(59)&amp;" ",TRUE,IF(AND($I73&lt;&gt;"",$P73&lt;&gt;"",$I73&gt;$P73),"Over capacity",""),IF(AND($F73&lt;&gt;"",$D73&lt;&gt;"",$D73&lt;IFERROR(INDEX(Lists!$D$2:$D$6,MATCH($F73,Lists!$A$2:$A$6,0)),$D73)),"Before opening time",""),IF(AND($F73&lt;&gt;"",$E73&lt;&gt;"",$E73&gt;IFERROR(INDEX(Lists!$E$2:$E$6,MATCH($F73,Lists!$A$2:$A$6,0)),$E73)),"After closing time",""),IF(AND(OR($M73="Approved",$M73="Declined",$M73="Completed"),$N73=""),"Approval owner missing",""),IF(AND(OR($M73="Approved",$M73="Declined",$M73="Completed"),$O73=""),"Decision date missing",""),IF(AND($C73&lt;TODAY(),$C73&lt;&gt;"",$M73&lt;&gt;"Completed",$M73&lt;&gt;"Canceled",$M73&lt;&gt;"Declined"),"Past booking unresolved","")))</f>
        <v/>
      </c>
      <c r="T73" s="17" t="n"/>
    </row>
    <row r="74">
      <c r="A74" s="14" t="n"/>
      <c r="B74" s="36" t="n"/>
      <c r="C74" s="36" t="n"/>
      <c r="D74" s="16" t="n"/>
      <c r="E74" s="16" t="n"/>
      <c r="F74" s="14" t="n"/>
      <c r="G74" s="17" t="n"/>
      <c r="H74" s="14" t="n"/>
      <c r="I74" s="14" t="n"/>
      <c r="J74" s="14" t="n"/>
      <c r="K74" s="17" t="n"/>
      <c r="L74" s="14" t="n"/>
      <c r="M74" s="14" t="n"/>
      <c r="N74" s="14" t="n"/>
      <c r="O74" s="36" t="n"/>
      <c r="P74" s="18">
        <f>IF(OR($A74="",$F74=""),"",IFERROR(INDEX(Lists!$C$2:$C$6,MATCH($F74,Lists!$A$2:$A$6,0)),""))</f>
        <v/>
      </c>
      <c r="Q74" s="19">
        <f>IF(OR($A74="",$D74="",$E74="",$E74&lt;=$D74),"",ROUND(($E74-$D74)*24,2))</f>
        <v/>
      </c>
      <c r="R74" s="18">
        <f>IF(OR($A74="",$C74="",$D74="",$E74="",$F74="",$E74&lt;=$D74,$M74="Canceled",$M74="Declined"),"",IF(COUNTIFS($F$2:$F$201,$F74,$C$2:$C$201,$C74,$D$2:$D$201,"&lt;"&amp;$E74,$E$2:$E$201,"&gt;"&amp;$D74,$M$2:$M$201,"&lt;&gt;Canceled",$M$2:$M$201,"&lt;&gt;Declined",$A$2:$A$201,"&lt;&gt;")&gt;1,"Conflict",""))</f>
        <v/>
      </c>
      <c r="S74" s="20">
        <f>IF($A74="","",TEXTJOIN(CHAR(59)&amp;" ",TRUE,IF(AND($I74&lt;&gt;"",$P74&lt;&gt;"",$I74&gt;$P74),"Over capacity",""),IF(AND($F74&lt;&gt;"",$D74&lt;&gt;"",$D74&lt;IFERROR(INDEX(Lists!$D$2:$D$6,MATCH($F74,Lists!$A$2:$A$6,0)),$D74)),"Before opening time",""),IF(AND($F74&lt;&gt;"",$E74&lt;&gt;"",$E74&gt;IFERROR(INDEX(Lists!$E$2:$E$6,MATCH($F74,Lists!$A$2:$A$6,0)),$E74)),"After closing time",""),IF(AND(OR($M74="Approved",$M74="Declined",$M74="Completed"),$N74=""),"Approval owner missing",""),IF(AND(OR($M74="Approved",$M74="Declined",$M74="Completed"),$O74=""),"Decision date missing",""),IF(AND($C74&lt;TODAY(),$C74&lt;&gt;"",$M74&lt;&gt;"Completed",$M74&lt;&gt;"Canceled",$M74&lt;&gt;"Declined"),"Past booking unresolved","")))</f>
        <v/>
      </c>
      <c r="T74" s="17" t="n"/>
    </row>
    <row r="75">
      <c r="A75" s="14" t="n"/>
      <c r="B75" s="36" t="n"/>
      <c r="C75" s="36" t="n"/>
      <c r="D75" s="16" t="n"/>
      <c r="E75" s="16" t="n"/>
      <c r="F75" s="14" t="n"/>
      <c r="G75" s="17" t="n"/>
      <c r="H75" s="14" t="n"/>
      <c r="I75" s="14" t="n"/>
      <c r="J75" s="14" t="n"/>
      <c r="K75" s="17" t="n"/>
      <c r="L75" s="14" t="n"/>
      <c r="M75" s="14" t="n"/>
      <c r="N75" s="14" t="n"/>
      <c r="O75" s="36" t="n"/>
      <c r="P75" s="18">
        <f>IF(OR($A75="",$F75=""),"",IFERROR(INDEX(Lists!$C$2:$C$6,MATCH($F75,Lists!$A$2:$A$6,0)),""))</f>
        <v/>
      </c>
      <c r="Q75" s="19">
        <f>IF(OR($A75="",$D75="",$E75="",$E75&lt;=$D75),"",ROUND(($E75-$D75)*24,2))</f>
        <v/>
      </c>
      <c r="R75" s="18">
        <f>IF(OR($A75="",$C75="",$D75="",$E75="",$F75="",$E75&lt;=$D75,$M75="Canceled",$M75="Declined"),"",IF(COUNTIFS($F$2:$F$201,$F75,$C$2:$C$201,$C75,$D$2:$D$201,"&lt;"&amp;$E75,$E$2:$E$201,"&gt;"&amp;$D75,$M$2:$M$201,"&lt;&gt;Canceled",$M$2:$M$201,"&lt;&gt;Declined",$A$2:$A$201,"&lt;&gt;")&gt;1,"Conflict",""))</f>
        <v/>
      </c>
      <c r="S75" s="20">
        <f>IF($A75="","",TEXTJOIN(CHAR(59)&amp;" ",TRUE,IF(AND($I75&lt;&gt;"",$P75&lt;&gt;"",$I75&gt;$P75),"Over capacity",""),IF(AND($F75&lt;&gt;"",$D75&lt;&gt;"",$D75&lt;IFERROR(INDEX(Lists!$D$2:$D$6,MATCH($F75,Lists!$A$2:$A$6,0)),$D75)),"Before opening time",""),IF(AND($F75&lt;&gt;"",$E75&lt;&gt;"",$E75&gt;IFERROR(INDEX(Lists!$E$2:$E$6,MATCH($F75,Lists!$A$2:$A$6,0)),$E75)),"After closing time",""),IF(AND(OR($M75="Approved",$M75="Declined",$M75="Completed"),$N75=""),"Approval owner missing",""),IF(AND(OR($M75="Approved",$M75="Declined",$M75="Completed"),$O75=""),"Decision date missing",""),IF(AND($C75&lt;TODAY(),$C75&lt;&gt;"",$M75&lt;&gt;"Completed",$M75&lt;&gt;"Canceled",$M75&lt;&gt;"Declined"),"Past booking unresolved","")))</f>
        <v/>
      </c>
      <c r="T75" s="17" t="n"/>
    </row>
    <row r="76">
      <c r="A76" s="14" t="n"/>
      <c r="B76" s="36" t="n"/>
      <c r="C76" s="36" t="n"/>
      <c r="D76" s="16" t="n"/>
      <c r="E76" s="16" t="n"/>
      <c r="F76" s="14" t="n"/>
      <c r="G76" s="17" t="n"/>
      <c r="H76" s="14" t="n"/>
      <c r="I76" s="14" t="n"/>
      <c r="J76" s="14" t="n"/>
      <c r="K76" s="17" t="n"/>
      <c r="L76" s="14" t="n"/>
      <c r="M76" s="14" t="n"/>
      <c r="N76" s="14" t="n"/>
      <c r="O76" s="36" t="n"/>
      <c r="P76" s="18">
        <f>IF(OR($A76="",$F76=""),"",IFERROR(INDEX(Lists!$C$2:$C$6,MATCH($F76,Lists!$A$2:$A$6,0)),""))</f>
        <v/>
      </c>
      <c r="Q76" s="19">
        <f>IF(OR($A76="",$D76="",$E76="",$E76&lt;=$D76),"",ROUND(($E76-$D76)*24,2))</f>
        <v/>
      </c>
      <c r="R76" s="18">
        <f>IF(OR($A76="",$C76="",$D76="",$E76="",$F76="",$E76&lt;=$D76,$M76="Canceled",$M76="Declined"),"",IF(COUNTIFS($F$2:$F$201,$F76,$C$2:$C$201,$C76,$D$2:$D$201,"&lt;"&amp;$E76,$E$2:$E$201,"&gt;"&amp;$D76,$M$2:$M$201,"&lt;&gt;Canceled",$M$2:$M$201,"&lt;&gt;Declined",$A$2:$A$201,"&lt;&gt;")&gt;1,"Conflict",""))</f>
        <v/>
      </c>
      <c r="S76" s="20">
        <f>IF($A76="","",TEXTJOIN(CHAR(59)&amp;" ",TRUE,IF(AND($I76&lt;&gt;"",$P76&lt;&gt;"",$I76&gt;$P76),"Over capacity",""),IF(AND($F76&lt;&gt;"",$D76&lt;&gt;"",$D76&lt;IFERROR(INDEX(Lists!$D$2:$D$6,MATCH($F76,Lists!$A$2:$A$6,0)),$D76)),"Before opening time",""),IF(AND($F76&lt;&gt;"",$E76&lt;&gt;"",$E76&gt;IFERROR(INDEX(Lists!$E$2:$E$6,MATCH($F76,Lists!$A$2:$A$6,0)),$E76)),"After closing time",""),IF(AND(OR($M76="Approved",$M76="Declined",$M76="Completed"),$N76=""),"Approval owner missing",""),IF(AND(OR($M76="Approved",$M76="Declined",$M76="Completed"),$O76=""),"Decision date missing",""),IF(AND($C76&lt;TODAY(),$C76&lt;&gt;"",$M76&lt;&gt;"Completed",$M76&lt;&gt;"Canceled",$M76&lt;&gt;"Declined"),"Past booking unresolved","")))</f>
        <v/>
      </c>
      <c r="T76" s="17" t="n"/>
    </row>
    <row r="77">
      <c r="A77" s="14" t="n"/>
      <c r="B77" s="36" t="n"/>
      <c r="C77" s="36" t="n"/>
      <c r="D77" s="16" t="n"/>
      <c r="E77" s="16" t="n"/>
      <c r="F77" s="14" t="n"/>
      <c r="G77" s="17" t="n"/>
      <c r="H77" s="14" t="n"/>
      <c r="I77" s="14" t="n"/>
      <c r="J77" s="14" t="n"/>
      <c r="K77" s="17" t="n"/>
      <c r="L77" s="14" t="n"/>
      <c r="M77" s="14" t="n"/>
      <c r="N77" s="14" t="n"/>
      <c r="O77" s="36" t="n"/>
      <c r="P77" s="18">
        <f>IF(OR($A77="",$F77=""),"",IFERROR(INDEX(Lists!$C$2:$C$6,MATCH($F77,Lists!$A$2:$A$6,0)),""))</f>
        <v/>
      </c>
      <c r="Q77" s="19">
        <f>IF(OR($A77="",$D77="",$E77="",$E77&lt;=$D77),"",ROUND(($E77-$D77)*24,2))</f>
        <v/>
      </c>
      <c r="R77" s="18">
        <f>IF(OR($A77="",$C77="",$D77="",$E77="",$F77="",$E77&lt;=$D77,$M77="Canceled",$M77="Declined"),"",IF(COUNTIFS($F$2:$F$201,$F77,$C$2:$C$201,$C77,$D$2:$D$201,"&lt;"&amp;$E77,$E$2:$E$201,"&gt;"&amp;$D77,$M$2:$M$201,"&lt;&gt;Canceled",$M$2:$M$201,"&lt;&gt;Declined",$A$2:$A$201,"&lt;&gt;")&gt;1,"Conflict",""))</f>
        <v/>
      </c>
      <c r="S77" s="20">
        <f>IF($A77="","",TEXTJOIN(CHAR(59)&amp;" ",TRUE,IF(AND($I77&lt;&gt;"",$P77&lt;&gt;"",$I77&gt;$P77),"Over capacity",""),IF(AND($F77&lt;&gt;"",$D77&lt;&gt;"",$D77&lt;IFERROR(INDEX(Lists!$D$2:$D$6,MATCH($F77,Lists!$A$2:$A$6,0)),$D77)),"Before opening time",""),IF(AND($F77&lt;&gt;"",$E77&lt;&gt;"",$E77&gt;IFERROR(INDEX(Lists!$E$2:$E$6,MATCH($F77,Lists!$A$2:$A$6,0)),$E77)),"After closing time",""),IF(AND(OR($M77="Approved",$M77="Declined",$M77="Completed"),$N77=""),"Approval owner missing",""),IF(AND(OR($M77="Approved",$M77="Declined",$M77="Completed"),$O77=""),"Decision date missing",""),IF(AND($C77&lt;TODAY(),$C77&lt;&gt;"",$M77&lt;&gt;"Completed",$M77&lt;&gt;"Canceled",$M77&lt;&gt;"Declined"),"Past booking unresolved","")))</f>
        <v/>
      </c>
      <c r="T77" s="17" t="n"/>
    </row>
    <row r="78">
      <c r="A78" s="14" t="n"/>
      <c r="B78" s="36" t="n"/>
      <c r="C78" s="36" t="n"/>
      <c r="D78" s="16" t="n"/>
      <c r="E78" s="16" t="n"/>
      <c r="F78" s="14" t="n"/>
      <c r="G78" s="17" t="n"/>
      <c r="H78" s="14" t="n"/>
      <c r="I78" s="14" t="n"/>
      <c r="J78" s="14" t="n"/>
      <c r="K78" s="17" t="n"/>
      <c r="L78" s="14" t="n"/>
      <c r="M78" s="14" t="n"/>
      <c r="N78" s="14" t="n"/>
      <c r="O78" s="36" t="n"/>
      <c r="P78" s="18">
        <f>IF(OR($A78="",$F78=""),"",IFERROR(INDEX(Lists!$C$2:$C$6,MATCH($F78,Lists!$A$2:$A$6,0)),""))</f>
        <v/>
      </c>
      <c r="Q78" s="19">
        <f>IF(OR($A78="",$D78="",$E78="",$E78&lt;=$D78),"",ROUND(($E78-$D78)*24,2))</f>
        <v/>
      </c>
      <c r="R78" s="18">
        <f>IF(OR($A78="",$C78="",$D78="",$E78="",$F78="",$E78&lt;=$D78,$M78="Canceled",$M78="Declined"),"",IF(COUNTIFS($F$2:$F$201,$F78,$C$2:$C$201,$C78,$D$2:$D$201,"&lt;"&amp;$E78,$E$2:$E$201,"&gt;"&amp;$D78,$M$2:$M$201,"&lt;&gt;Canceled",$M$2:$M$201,"&lt;&gt;Declined",$A$2:$A$201,"&lt;&gt;")&gt;1,"Conflict",""))</f>
        <v/>
      </c>
      <c r="S78" s="20">
        <f>IF($A78="","",TEXTJOIN(CHAR(59)&amp;" ",TRUE,IF(AND($I78&lt;&gt;"",$P78&lt;&gt;"",$I78&gt;$P78),"Over capacity",""),IF(AND($F78&lt;&gt;"",$D78&lt;&gt;"",$D78&lt;IFERROR(INDEX(Lists!$D$2:$D$6,MATCH($F78,Lists!$A$2:$A$6,0)),$D78)),"Before opening time",""),IF(AND($F78&lt;&gt;"",$E78&lt;&gt;"",$E78&gt;IFERROR(INDEX(Lists!$E$2:$E$6,MATCH($F78,Lists!$A$2:$A$6,0)),$E78)),"After closing time",""),IF(AND(OR($M78="Approved",$M78="Declined",$M78="Completed"),$N78=""),"Approval owner missing",""),IF(AND(OR($M78="Approved",$M78="Declined",$M78="Completed"),$O78=""),"Decision date missing",""),IF(AND($C78&lt;TODAY(),$C78&lt;&gt;"",$M78&lt;&gt;"Completed",$M78&lt;&gt;"Canceled",$M78&lt;&gt;"Declined"),"Past booking unresolved","")))</f>
        <v/>
      </c>
      <c r="T78" s="17" t="n"/>
    </row>
    <row r="79">
      <c r="A79" s="14" t="n"/>
      <c r="B79" s="36" t="n"/>
      <c r="C79" s="36" t="n"/>
      <c r="D79" s="16" t="n"/>
      <c r="E79" s="16" t="n"/>
      <c r="F79" s="14" t="n"/>
      <c r="G79" s="17" t="n"/>
      <c r="H79" s="14" t="n"/>
      <c r="I79" s="14" t="n"/>
      <c r="J79" s="14" t="n"/>
      <c r="K79" s="17" t="n"/>
      <c r="L79" s="14" t="n"/>
      <c r="M79" s="14" t="n"/>
      <c r="N79" s="14" t="n"/>
      <c r="O79" s="36" t="n"/>
      <c r="P79" s="18">
        <f>IF(OR($A79="",$F79=""),"",IFERROR(INDEX(Lists!$C$2:$C$6,MATCH($F79,Lists!$A$2:$A$6,0)),""))</f>
        <v/>
      </c>
      <c r="Q79" s="19">
        <f>IF(OR($A79="",$D79="",$E79="",$E79&lt;=$D79),"",ROUND(($E79-$D79)*24,2))</f>
        <v/>
      </c>
      <c r="R79" s="18">
        <f>IF(OR($A79="",$C79="",$D79="",$E79="",$F79="",$E79&lt;=$D79,$M79="Canceled",$M79="Declined"),"",IF(COUNTIFS($F$2:$F$201,$F79,$C$2:$C$201,$C79,$D$2:$D$201,"&lt;"&amp;$E79,$E$2:$E$201,"&gt;"&amp;$D79,$M$2:$M$201,"&lt;&gt;Canceled",$M$2:$M$201,"&lt;&gt;Declined",$A$2:$A$201,"&lt;&gt;")&gt;1,"Conflict",""))</f>
        <v/>
      </c>
      <c r="S79" s="20">
        <f>IF($A79="","",TEXTJOIN(CHAR(59)&amp;" ",TRUE,IF(AND($I79&lt;&gt;"",$P79&lt;&gt;"",$I79&gt;$P79),"Over capacity",""),IF(AND($F79&lt;&gt;"",$D79&lt;&gt;"",$D79&lt;IFERROR(INDEX(Lists!$D$2:$D$6,MATCH($F79,Lists!$A$2:$A$6,0)),$D79)),"Before opening time",""),IF(AND($F79&lt;&gt;"",$E79&lt;&gt;"",$E79&gt;IFERROR(INDEX(Lists!$E$2:$E$6,MATCH($F79,Lists!$A$2:$A$6,0)),$E79)),"After closing time",""),IF(AND(OR($M79="Approved",$M79="Declined",$M79="Completed"),$N79=""),"Approval owner missing",""),IF(AND(OR($M79="Approved",$M79="Declined",$M79="Completed"),$O79=""),"Decision date missing",""),IF(AND($C79&lt;TODAY(),$C79&lt;&gt;"",$M79&lt;&gt;"Completed",$M79&lt;&gt;"Canceled",$M79&lt;&gt;"Declined"),"Past booking unresolved","")))</f>
        <v/>
      </c>
      <c r="T79" s="17" t="n"/>
    </row>
    <row r="80">
      <c r="A80" s="14" t="n"/>
      <c r="B80" s="36" t="n"/>
      <c r="C80" s="36" t="n"/>
      <c r="D80" s="16" t="n"/>
      <c r="E80" s="16" t="n"/>
      <c r="F80" s="14" t="n"/>
      <c r="G80" s="17" t="n"/>
      <c r="H80" s="14" t="n"/>
      <c r="I80" s="14" t="n"/>
      <c r="J80" s="14" t="n"/>
      <c r="K80" s="17" t="n"/>
      <c r="L80" s="14" t="n"/>
      <c r="M80" s="14" t="n"/>
      <c r="N80" s="14" t="n"/>
      <c r="O80" s="36" t="n"/>
      <c r="P80" s="18">
        <f>IF(OR($A80="",$F80=""),"",IFERROR(INDEX(Lists!$C$2:$C$6,MATCH($F80,Lists!$A$2:$A$6,0)),""))</f>
        <v/>
      </c>
      <c r="Q80" s="19">
        <f>IF(OR($A80="",$D80="",$E80="",$E80&lt;=$D80),"",ROUND(($E80-$D80)*24,2))</f>
        <v/>
      </c>
      <c r="R80" s="18">
        <f>IF(OR($A80="",$C80="",$D80="",$E80="",$F80="",$E80&lt;=$D80,$M80="Canceled",$M80="Declined"),"",IF(COUNTIFS($F$2:$F$201,$F80,$C$2:$C$201,$C80,$D$2:$D$201,"&lt;"&amp;$E80,$E$2:$E$201,"&gt;"&amp;$D80,$M$2:$M$201,"&lt;&gt;Canceled",$M$2:$M$201,"&lt;&gt;Declined",$A$2:$A$201,"&lt;&gt;")&gt;1,"Conflict",""))</f>
        <v/>
      </c>
      <c r="S80" s="20">
        <f>IF($A80="","",TEXTJOIN(CHAR(59)&amp;" ",TRUE,IF(AND($I80&lt;&gt;"",$P80&lt;&gt;"",$I80&gt;$P80),"Over capacity",""),IF(AND($F80&lt;&gt;"",$D80&lt;&gt;"",$D80&lt;IFERROR(INDEX(Lists!$D$2:$D$6,MATCH($F80,Lists!$A$2:$A$6,0)),$D80)),"Before opening time",""),IF(AND($F80&lt;&gt;"",$E80&lt;&gt;"",$E80&gt;IFERROR(INDEX(Lists!$E$2:$E$6,MATCH($F80,Lists!$A$2:$A$6,0)),$E80)),"After closing time",""),IF(AND(OR($M80="Approved",$M80="Declined",$M80="Completed"),$N80=""),"Approval owner missing",""),IF(AND(OR($M80="Approved",$M80="Declined",$M80="Completed"),$O80=""),"Decision date missing",""),IF(AND($C80&lt;TODAY(),$C80&lt;&gt;"",$M80&lt;&gt;"Completed",$M80&lt;&gt;"Canceled",$M80&lt;&gt;"Declined"),"Past booking unresolved","")))</f>
        <v/>
      </c>
      <c r="T80" s="17" t="n"/>
    </row>
    <row r="81">
      <c r="A81" s="14" t="n"/>
      <c r="B81" s="36" t="n"/>
      <c r="C81" s="36" t="n"/>
      <c r="D81" s="16" t="n"/>
      <c r="E81" s="16" t="n"/>
      <c r="F81" s="14" t="n"/>
      <c r="G81" s="17" t="n"/>
      <c r="H81" s="14" t="n"/>
      <c r="I81" s="14" t="n"/>
      <c r="J81" s="14" t="n"/>
      <c r="K81" s="17" t="n"/>
      <c r="L81" s="14" t="n"/>
      <c r="M81" s="14" t="n"/>
      <c r="N81" s="14" t="n"/>
      <c r="O81" s="36" t="n"/>
      <c r="P81" s="18">
        <f>IF(OR($A81="",$F81=""),"",IFERROR(INDEX(Lists!$C$2:$C$6,MATCH($F81,Lists!$A$2:$A$6,0)),""))</f>
        <v/>
      </c>
      <c r="Q81" s="19">
        <f>IF(OR($A81="",$D81="",$E81="",$E81&lt;=$D81),"",ROUND(($E81-$D81)*24,2))</f>
        <v/>
      </c>
      <c r="R81" s="18">
        <f>IF(OR($A81="",$C81="",$D81="",$E81="",$F81="",$E81&lt;=$D81,$M81="Canceled",$M81="Declined"),"",IF(COUNTIFS($F$2:$F$201,$F81,$C$2:$C$201,$C81,$D$2:$D$201,"&lt;"&amp;$E81,$E$2:$E$201,"&gt;"&amp;$D81,$M$2:$M$201,"&lt;&gt;Canceled",$M$2:$M$201,"&lt;&gt;Declined",$A$2:$A$201,"&lt;&gt;")&gt;1,"Conflict",""))</f>
        <v/>
      </c>
      <c r="S81" s="20">
        <f>IF($A81="","",TEXTJOIN(CHAR(59)&amp;" ",TRUE,IF(AND($I81&lt;&gt;"",$P81&lt;&gt;"",$I81&gt;$P81),"Over capacity",""),IF(AND($F81&lt;&gt;"",$D81&lt;&gt;"",$D81&lt;IFERROR(INDEX(Lists!$D$2:$D$6,MATCH($F81,Lists!$A$2:$A$6,0)),$D81)),"Before opening time",""),IF(AND($F81&lt;&gt;"",$E81&lt;&gt;"",$E81&gt;IFERROR(INDEX(Lists!$E$2:$E$6,MATCH($F81,Lists!$A$2:$A$6,0)),$E81)),"After closing time",""),IF(AND(OR($M81="Approved",$M81="Declined",$M81="Completed"),$N81=""),"Approval owner missing",""),IF(AND(OR($M81="Approved",$M81="Declined",$M81="Completed"),$O81=""),"Decision date missing",""),IF(AND($C81&lt;TODAY(),$C81&lt;&gt;"",$M81&lt;&gt;"Completed",$M81&lt;&gt;"Canceled",$M81&lt;&gt;"Declined"),"Past booking unresolved","")))</f>
        <v/>
      </c>
      <c r="T81" s="17" t="n"/>
    </row>
    <row r="82">
      <c r="A82" s="14" t="n"/>
      <c r="B82" s="36" t="n"/>
      <c r="C82" s="36" t="n"/>
      <c r="D82" s="16" t="n"/>
      <c r="E82" s="16" t="n"/>
      <c r="F82" s="14" t="n"/>
      <c r="G82" s="17" t="n"/>
      <c r="H82" s="14" t="n"/>
      <c r="I82" s="14" t="n"/>
      <c r="J82" s="14" t="n"/>
      <c r="K82" s="17" t="n"/>
      <c r="L82" s="14" t="n"/>
      <c r="M82" s="14" t="n"/>
      <c r="N82" s="14" t="n"/>
      <c r="O82" s="36" t="n"/>
      <c r="P82" s="18">
        <f>IF(OR($A82="",$F82=""),"",IFERROR(INDEX(Lists!$C$2:$C$6,MATCH($F82,Lists!$A$2:$A$6,0)),""))</f>
        <v/>
      </c>
      <c r="Q82" s="19">
        <f>IF(OR($A82="",$D82="",$E82="",$E82&lt;=$D82),"",ROUND(($E82-$D82)*24,2))</f>
        <v/>
      </c>
      <c r="R82" s="18">
        <f>IF(OR($A82="",$C82="",$D82="",$E82="",$F82="",$E82&lt;=$D82,$M82="Canceled",$M82="Declined"),"",IF(COUNTIFS($F$2:$F$201,$F82,$C$2:$C$201,$C82,$D$2:$D$201,"&lt;"&amp;$E82,$E$2:$E$201,"&gt;"&amp;$D82,$M$2:$M$201,"&lt;&gt;Canceled",$M$2:$M$201,"&lt;&gt;Declined",$A$2:$A$201,"&lt;&gt;")&gt;1,"Conflict",""))</f>
        <v/>
      </c>
      <c r="S82" s="20">
        <f>IF($A82="","",TEXTJOIN(CHAR(59)&amp;" ",TRUE,IF(AND($I82&lt;&gt;"",$P82&lt;&gt;"",$I82&gt;$P82),"Over capacity",""),IF(AND($F82&lt;&gt;"",$D82&lt;&gt;"",$D82&lt;IFERROR(INDEX(Lists!$D$2:$D$6,MATCH($F82,Lists!$A$2:$A$6,0)),$D82)),"Before opening time",""),IF(AND($F82&lt;&gt;"",$E82&lt;&gt;"",$E82&gt;IFERROR(INDEX(Lists!$E$2:$E$6,MATCH($F82,Lists!$A$2:$A$6,0)),$E82)),"After closing time",""),IF(AND(OR($M82="Approved",$M82="Declined",$M82="Completed"),$N82=""),"Approval owner missing",""),IF(AND(OR($M82="Approved",$M82="Declined",$M82="Completed"),$O82=""),"Decision date missing",""),IF(AND($C82&lt;TODAY(),$C82&lt;&gt;"",$M82&lt;&gt;"Completed",$M82&lt;&gt;"Canceled",$M82&lt;&gt;"Declined"),"Past booking unresolved","")))</f>
        <v/>
      </c>
      <c r="T82" s="17" t="n"/>
    </row>
    <row r="83">
      <c r="A83" s="14" t="n"/>
      <c r="B83" s="36" t="n"/>
      <c r="C83" s="36" t="n"/>
      <c r="D83" s="16" t="n"/>
      <c r="E83" s="16" t="n"/>
      <c r="F83" s="14" t="n"/>
      <c r="G83" s="17" t="n"/>
      <c r="H83" s="14" t="n"/>
      <c r="I83" s="14" t="n"/>
      <c r="J83" s="14" t="n"/>
      <c r="K83" s="17" t="n"/>
      <c r="L83" s="14" t="n"/>
      <c r="M83" s="14" t="n"/>
      <c r="N83" s="14" t="n"/>
      <c r="O83" s="36" t="n"/>
      <c r="P83" s="18">
        <f>IF(OR($A83="",$F83=""),"",IFERROR(INDEX(Lists!$C$2:$C$6,MATCH($F83,Lists!$A$2:$A$6,0)),""))</f>
        <v/>
      </c>
      <c r="Q83" s="19">
        <f>IF(OR($A83="",$D83="",$E83="",$E83&lt;=$D83),"",ROUND(($E83-$D83)*24,2))</f>
        <v/>
      </c>
      <c r="R83" s="18">
        <f>IF(OR($A83="",$C83="",$D83="",$E83="",$F83="",$E83&lt;=$D83,$M83="Canceled",$M83="Declined"),"",IF(COUNTIFS($F$2:$F$201,$F83,$C$2:$C$201,$C83,$D$2:$D$201,"&lt;"&amp;$E83,$E$2:$E$201,"&gt;"&amp;$D83,$M$2:$M$201,"&lt;&gt;Canceled",$M$2:$M$201,"&lt;&gt;Declined",$A$2:$A$201,"&lt;&gt;")&gt;1,"Conflict",""))</f>
        <v/>
      </c>
      <c r="S83" s="20">
        <f>IF($A83="","",TEXTJOIN(CHAR(59)&amp;" ",TRUE,IF(AND($I83&lt;&gt;"",$P83&lt;&gt;"",$I83&gt;$P83),"Over capacity",""),IF(AND($F83&lt;&gt;"",$D83&lt;&gt;"",$D83&lt;IFERROR(INDEX(Lists!$D$2:$D$6,MATCH($F83,Lists!$A$2:$A$6,0)),$D83)),"Before opening time",""),IF(AND($F83&lt;&gt;"",$E83&lt;&gt;"",$E83&gt;IFERROR(INDEX(Lists!$E$2:$E$6,MATCH($F83,Lists!$A$2:$A$6,0)),$E83)),"After closing time",""),IF(AND(OR($M83="Approved",$M83="Declined",$M83="Completed"),$N83=""),"Approval owner missing",""),IF(AND(OR($M83="Approved",$M83="Declined",$M83="Completed"),$O83=""),"Decision date missing",""),IF(AND($C83&lt;TODAY(),$C83&lt;&gt;"",$M83&lt;&gt;"Completed",$M83&lt;&gt;"Canceled",$M83&lt;&gt;"Declined"),"Past booking unresolved","")))</f>
        <v/>
      </c>
      <c r="T83" s="17" t="n"/>
    </row>
    <row r="84">
      <c r="A84" s="14" t="n"/>
      <c r="B84" s="36" t="n"/>
      <c r="C84" s="36" t="n"/>
      <c r="D84" s="16" t="n"/>
      <c r="E84" s="16" t="n"/>
      <c r="F84" s="14" t="n"/>
      <c r="G84" s="17" t="n"/>
      <c r="H84" s="14" t="n"/>
      <c r="I84" s="14" t="n"/>
      <c r="J84" s="14" t="n"/>
      <c r="K84" s="17" t="n"/>
      <c r="L84" s="14" t="n"/>
      <c r="M84" s="14" t="n"/>
      <c r="N84" s="14" t="n"/>
      <c r="O84" s="36" t="n"/>
      <c r="P84" s="18">
        <f>IF(OR($A84="",$F84=""),"",IFERROR(INDEX(Lists!$C$2:$C$6,MATCH($F84,Lists!$A$2:$A$6,0)),""))</f>
        <v/>
      </c>
      <c r="Q84" s="19">
        <f>IF(OR($A84="",$D84="",$E84="",$E84&lt;=$D84),"",ROUND(($E84-$D84)*24,2))</f>
        <v/>
      </c>
      <c r="R84" s="18">
        <f>IF(OR($A84="",$C84="",$D84="",$E84="",$F84="",$E84&lt;=$D84,$M84="Canceled",$M84="Declined"),"",IF(COUNTIFS($F$2:$F$201,$F84,$C$2:$C$201,$C84,$D$2:$D$201,"&lt;"&amp;$E84,$E$2:$E$201,"&gt;"&amp;$D84,$M$2:$M$201,"&lt;&gt;Canceled",$M$2:$M$201,"&lt;&gt;Declined",$A$2:$A$201,"&lt;&gt;")&gt;1,"Conflict",""))</f>
        <v/>
      </c>
      <c r="S84" s="20">
        <f>IF($A84="","",TEXTJOIN(CHAR(59)&amp;" ",TRUE,IF(AND($I84&lt;&gt;"",$P84&lt;&gt;"",$I84&gt;$P84),"Over capacity",""),IF(AND($F84&lt;&gt;"",$D84&lt;&gt;"",$D84&lt;IFERROR(INDEX(Lists!$D$2:$D$6,MATCH($F84,Lists!$A$2:$A$6,0)),$D84)),"Before opening time",""),IF(AND($F84&lt;&gt;"",$E84&lt;&gt;"",$E84&gt;IFERROR(INDEX(Lists!$E$2:$E$6,MATCH($F84,Lists!$A$2:$A$6,0)),$E84)),"After closing time",""),IF(AND(OR($M84="Approved",$M84="Declined",$M84="Completed"),$N84=""),"Approval owner missing",""),IF(AND(OR($M84="Approved",$M84="Declined",$M84="Completed"),$O84=""),"Decision date missing",""),IF(AND($C84&lt;TODAY(),$C84&lt;&gt;"",$M84&lt;&gt;"Completed",$M84&lt;&gt;"Canceled",$M84&lt;&gt;"Declined"),"Past booking unresolved","")))</f>
        <v/>
      </c>
      <c r="T84" s="17" t="n"/>
    </row>
    <row r="85">
      <c r="A85" s="14" t="n"/>
      <c r="B85" s="36" t="n"/>
      <c r="C85" s="36" t="n"/>
      <c r="D85" s="16" t="n"/>
      <c r="E85" s="16" t="n"/>
      <c r="F85" s="14" t="n"/>
      <c r="G85" s="17" t="n"/>
      <c r="H85" s="14" t="n"/>
      <c r="I85" s="14" t="n"/>
      <c r="J85" s="14" t="n"/>
      <c r="K85" s="17" t="n"/>
      <c r="L85" s="14" t="n"/>
      <c r="M85" s="14" t="n"/>
      <c r="N85" s="14" t="n"/>
      <c r="O85" s="36" t="n"/>
      <c r="P85" s="18">
        <f>IF(OR($A85="",$F85=""),"",IFERROR(INDEX(Lists!$C$2:$C$6,MATCH($F85,Lists!$A$2:$A$6,0)),""))</f>
        <v/>
      </c>
      <c r="Q85" s="19">
        <f>IF(OR($A85="",$D85="",$E85="",$E85&lt;=$D85),"",ROUND(($E85-$D85)*24,2))</f>
        <v/>
      </c>
      <c r="R85" s="18">
        <f>IF(OR($A85="",$C85="",$D85="",$E85="",$F85="",$E85&lt;=$D85,$M85="Canceled",$M85="Declined"),"",IF(COUNTIFS($F$2:$F$201,$F85,$C$2:$C$201,$C85,$D$2:$D$201,"&lt;"&amp;$E85,$E$2:$E$201,"&gt;"&amp;$D85,$M$2:$M$201,"&lt;&gt;Canceled",$M$2:$M$201,"&lt;&gt;Declined",$A$2:$A$201,"&lt;&gt;")&gt;1,"Conflict",""))</f>
        <v/>
      </c>
      <c r="S85" s="20">
        <f>IF($A85="","",TEXTJOIN(CHAR(59)&amp;" ",TRUE,IF(AND($I85&lt;&gt;"",$P85&lt;&gt;"",$I85&gt;$P85),"Over capacity",""),IF(AND($F85&lt;&gt;"",$D85&lt;&gt;"",$D85&lt;IFERROR(INDEX(Lists!$D$2:$D$6,MATCH($F85,Lists!$A$2:$A$6,0)),$D85)),"Before opening time",""),IF(AND($F85&lt;&gt;"",$E85&lt;&gt;"",$E85&gt;IFERROR(INDEX(Lists!$E$2:$E$6,MATCH($F85,Lists!$A$2:$A$6,0)),$E85)),"After closing time",""),IF(AND(OR($M85="Approved",$M85="Declined",$M85="Completed"),$N85=""),"Approval owner missing",""),IF(AND(OR($M85="Approved",$M85="Declined",$M85="Completed"),$O85=""),"Decision date missing",""),IF(AND($C85&lt;TODAY(),$C85&lt;&gt;"",$M85&lt;&gt;"Completed",$M85&lt;&gt;"Canceled",$M85&lt;&gt;"Declined"),"Past booking unresolved","")))</f>
        <v/>
      </c>
      <c r="T85" s="17" t="n"/>
    </row>
    <row r="86">
      <c r="A86" s="14" t="n"/>
      <c r="B86" s="36" t="n"/>
      <c r="C86" s="36" t="n"/>
      <c r="D86" s="16" t="n"/>
      <c r="E86" s="16" t="n"/>
      <c r="F86" s="14" t="n"/>
      <c r="G86" s="17" t="n"/>
      <c r="H86" s="14" t="n"/>
      <c r="I86" s="14" t="n"/>
      <c r="J86" s="14" t="n"/>
      <c r="K86" s="17" t="n"/>
      <c r="L86" s="14" t="n"/>
      <c r="M86" s="14" t="n"/>
      <c r="N86" s="14" t="n"/>
      <c r="O86" s="36" t="n"/>
      <c r="P86" s="18">
        <f>IF(OR($A86="",$F86=""),"",IFERROR(INDEX(Lists!$C$2:$C$6,MATCH($F86,Lists!$A$2:$A$6,0)),""))</f>
        <v/>
      </c>
      <c r="Q86" s="19">
        <f>IF(OR($A86="",$D86="",$E86="",$E86&lt;=$D86),"",ROUND(($E86-$D86)*24,2))</f>
        <v/>
      </c>
      <c r="R86" s="18">
        <f>IF(OR($A86="",$C86="",$D86="",$E86="",$F86="",$E86&lt;=$D86,$M86="Canceled",$M86="Declined"),"",IF(COUNTIFS($F$2:$F$201,$F86,$C$2:$C$201,$C86,$D$2:$D$201,"&lt;"&amp;$E86,$E$2:$E$201,"&gt;"&amp;$D86,$M$2:$M$201,"&lt;&gt;Canceled",$M$2:$M$201,"&lt;&gt;Declined",$A$2:$A$201,"&lt;&gt;")&gt;1,"Conflict",""))</f>
        <v/>
      </c>
      <c r="S86" s="20">
        <f>IF($A86="","",TEXTJOIN(CHAR(59)&amp;" ",TRUE,IF(AND($I86&lt;&gt;"",$P86&lt;&gt;"",$I86&gt;$P86),"Over capacity",""),IF(AND($F86&lt;&gt;"",$D86&lt;&gt;"",$D86&lt;IFERROR(INDEX(Lists!$D$2:$D$6,MATCH($F86,Lists!$A$2:$A$6,0)),$D86)),"Before opening time",""),IF(AND($F86&lt;&gt;"",$E86&lt;&gt;"",$E86&gt;IFERROR(INDEX(Lists!$E$2:$E$6,MATCH($F86,Lists!$A$2:$A$6,0)),$E86)),"After closing time",""),IF(AND(OR($M86="Approved",$M86="Declined",$M86="Completed"),$N86=""),"Approval owner missing",""),IF(AND(OR($M86="Approved",$M86="Declined",$M86="Completed"),$O86=""),"Decision date missing",""),IF(AND($C86&lt;TODAY(),$C86&lt;&gt;"",$M86&lt;&gt;"Completed",$M86&lt;&gt;"Canceled",$M86&lt;&gt;"Declined"),"Past booking unresolved","")))</f>
        <v/>
      </c>
      <c r="T86" s="17" t="n"/>
    </row>
    <row r="87">
      <c r="A87" s="14" t="n"/>
      <c r="B87" s="36" t="n"/>
      <c r="C87" s="36" t="n"/>
      <c r="D87" s="16" t="n"/>
      <c r="E87" s="16" t="n"/>
      <c r="F87" s="14" t="n"/>
      <c r="G87" s="17" t="n"/>
      <c r="H87" s="14" t="n"/>
      <c r="I87" s="14" t="n"/>
      <c r="J87" s="14" t="n"/>
      <c r="K87" s="17" t="n"/>
      <c r="L87" s="14" t="n"/>
      <c r="M87" s="14" t="n"/>
      <c r="N87" s="14" t="n"/>
      <c r="O87" s="36" t="n"/>
      <c r="P87" s="18">
        <f>IF(OR($A87="",$F87=""),"",IFERROR(INDEX(Lists!$C$2:$C$6,MATCH($F87,Lists!$A$2:$A$6,0)),""))</f>
        <v/>
      </c>
      <c r="Q87" s="19">
        <f>IF(OR($A87="",$D87="",$E87="",$E87&lt;=$D87),"",ROUND(($E87-$D87)*24,2))</f>
        <v/>
      </c>
      <c r="R87" s="18">
        <f>IF(OR($A87="",$C87="",$D87="",$E87="",$F87="",$E87&lt;=$D87,$M87="Canceled",$M87="Declined"),"",IF(COUNTIFS($F$2:$F$201,$F87,$C$2:$C$201,$C87,$D$2:$D$201,"&lt;"&amp;$E87,$E$2:$E$201,"&gt;"&amp;$D87,$M$2:$M$201,"&lt;&gt;Canceled",$M$2:$M$201,"&lt;&gt;Declined",$A$2:$A$201,"&lt;&gt;")&gt;1,"Conflict",""))</f>
        <v/>
      </c>
      <c r="S87" s="20">
        <f>IF($A87="","",TEXTJOIN(CHAR(59)&amp;" ",TRUE,IF(AND($I87&lt;&gt;"",$P87&lt;&gt;"",$I87&gt;$P87),"Over capacity",""),IF(AND($F87&lt;&gt;"",$D87&lt;&gt;"",$D87&lt;IFERROR(INDEX(Lists!$D$2:$D$6,MATCH($F87,Lists!$A$2:$A$6,0)),$D87)),"Before opening time",""),IF(AND($F87&lt;&gt;"",$E87&lt;&gt;"",$E87&gt;IFERROR(INDEX(Lists!$E$2:$E$6,MATCH($F87,Lists!$A$2:$A$6,0)),$E87)),"After closing time",""),IF(AND(OR($M87="Approved",$M87="Declined",$M87="Completed"),$N87=""),"Approval owner missing",""),IF(AND(OR($M87="Approved",$M87="Declined",$M87="Completed"),$O87=""),"Decision date missing",""),IF(AND($C87&lt;TODAY(),$C87&lt;&gt;"",$M87&lt;&gt;"Completed",$M87&lt;&gt;"Canceled",$M87&lt;&gt;"Declined"),"Past booking unresolved","")))</f>
        <v/>
      </c>
      <c r="T87" s="17" t="n"/>
    </row>
    <row r="88">
      <c r="A88" s="14" t="n"/>
      <c r="B88" s="36" t="n"/>
      <c r="C88" s="36" t="n"/>
      <c r="D88" s="16" t="n"/>
      <c r="E88" s="16" t="n"/>
      <c r="F88" s="14" t="n"/>
      <c r="G88" s="17" t="n"/>
      <c r="H88" s="14" t="n"/>
      <c r="I88" s="14" t="n"/>
      <c r="J88" s="14" t="n"/>
      <c r="K88" s="17" t="n"/>
      <c r="L88" s="14" t="n"/>
      <c r="M88" s="14" t="n"/>
      <c r="N88" s="14" t="n"/>
      <c r="O88" s="36" t="n"/>
      <c r="P88" s="18">
        <f>IF(OR($A88="",$F88=""),"",IFERROR(INDEX(Lists!$C$2:$C$6,MATCH($F88,Lists!$A$2:$A$6,0)),""))</f>
        <v/>
      </c>
      <c r="Q88" s="19">
        <f>IF(OR($A88="",$D88="",$E88="",$E88&lt;=$D88),"",ROUND(($E88-$D88)*24,2))</f>
        <v/>
      </c>
      <c r="R88" s="18">
        <f>IF(OR($A88="",$C88="",$D88="",$E88="",$F88="",$E88&lt;=$D88,$M88="Canceled",$M88="Declined"),"",IF(COUNTIFS($F$2:$F$201,$F88,$C$2:$C$201,$C88,$D$2:$D$201,"&lt;"&amp;$E88,$E$2:$E$201,"&gt;"&amp;$D88,$M$2:$M$201,"&lt;&gt;Canceled",$M$2:$M$201,"&lt;&gt;Declined",$A$2:$A$201,"&lt;&gt;")&gt;1,"Conflict",""))</f>
        <v/>
      </c>
      <c r="S88" s="20">
        <f>IF($A88="","",TEXTJOIN(CHAR(59)&amp;" ",TRUE,IF(AND($I88&lt;&gt;"",$P88&lt;&gt;"",$I88&gt;$P88),"Over capacity",""),IF(AND($F88&lt;&gt;"",$D88&lt;&gt;"",$D88&lt;IFERROR(INDEX(Lists!$D$2:$D$6,MATCH($F88,Lists!$A$2:$A$6,0)),$D88)),"Before opening time",""),IF(AND($F88&lt;&gt;"",$E88&lt;&gt;"",$E88&gt;IFERROR(INDEX(Lists!$E$2:$E$6,MATCH($F88,Lists!$A$2:$A$6,0)),$E88)),"After closing time",""),IF(AND(OR($M88="Approved",$M88="Declined",$M88="Completed"),$N88=""),"Approval owner missing",""),IF(AND(OR($M88="Approved",$M88="Declined",$M88="Completed"),$O88=""),"Decision date missing",""),IF(AND($C88&lt;TODAY(),$C88&lt;&gt;"",$M88&lt;&gt;"Completed",$M88&lt;&gt;"Canceled",$M88&lt;&gt;"Declined"),"Past booking unresolved","")))</f>
        <v/>
      </c>
      <c r="T88" s="17" t="n"/>
    </row>
    <row r="89">
      <c r="A89" s="14" t="n"/>
      <c r="B89" s="36" t="n"/>
      <c r="C89" s="36" t="n"/>
      <c r="D89" s="16" t="n"/>
      <c r="E89" s="16" t="n"/>
      <c r="F89" s="14" t="n"/>
      <c r="G89" s="17" t="n"/>
      <c r="H89" s="14" t="n"/>
      <c r="I89" s="14" t="n"/>
      <c r="J89" s="14" t="n"/>
      <c r="K89" s="17" t="n"/>
      <c r="L89" s="14" t="n"/>
      <c r="M89" s="14" t="n"/>
      <c r="N89" s="14" t="n"/>
      <c r="O89" s="36" t="n"/>
      <c r="P89" s="18">
        <f>IF(OR($A89="",$F89=""),"",IFERROR(INDEX(Lists!$C$2:$C$6,MATCH($F89,Lists!$A$2:$A$6,0)),""))</f>
        <v/>
      </c>
      <c r="Q89" s="19">
        <f>IF(OR($A89="",$D89="",$E89="",$E89&lt;=$D89),"",ROUND(($E89-$D89)*24,2))</f>
        <v/>
      </c>
      <c r="R89" s="18">
        <f>IF(OR($A89="",$C89="",$D89="",$E89="",$F89="",$E89&lt;=$D89,$M89="Canceled",$M89="Declined"),"",IF(COUNTIFS($F$2:$F$201,$F89,$C$2:$C$201,$C89,$D$2:$D$201,"&lt;"&amp;$E89,$E$2:$E$201,"&gt;"&amp;$D89,$M$2:$M$201,"&lt;&gt;Canceled",$M$2:$M$201,"&lt;&gt;Declined",$A$2:$A$201,"&lt;&gt;")&gt;1,"Conflict",""))</f>
        <v/>
      </c>
      <c r="S89" s="20">
        <f>IF($A89="","",TEXTJOIN(CHAR(59)&amp;" ",TRUE,IF(AND($I89&lt;&gt;"",$P89&lt;&gt;"",$I89&gt;$P89),"Over capacity",""),IF(AND($F89&lt;&gt;"",$D89&lt;&gt;"",$D89&lt;IFERROR(INDEX(Lists!$D$2:$D$6,MATCH($F89,Lists!$A$2:$A$6,0)),$D89)),"Before opening time",""),IF(AND($F89&lt;&gt;"",$E89&lt;&gt;"",$E89&gt;IFERROR(INDEX(Lists!$E$2:$E$6,MATCH($F89,Lists!$A$2:$A$6,0)),$E89)),"After closing time",""),IF(AND(OR($M89="Approved",$M89="Declined",$M89="Completed"),$N89=""),"Approval owner missing",""),IF(AND(OR($M89="Approved",$M89="Declined",$M89="Completed"),$O89=""),"Decision date missing",""),IF(AND($C89&lt;TODAY(),$C89&lt;&gt;"",$M89&lt;&gt;"Completed",$M89&lt;&gt;"Canceled",$M89&lt;&gt;"Declined"),"Past booking unresolved","")))</f>
        <v/>
      </c>
      <c r="T89" s="17" t="n"/>
    </row>
    <row r="90">
      <c r="A90" s="14" t="n"/>
      <c r="B90" s="36" t="n"/>
      <c r="C90" s="36" t="n"/>
      <c r="D90" s="16" t="n"/>
      <c r="E90" s="16" t="n"/>
      <c r="F90" s="14" t="n"/>
      <c r="G90" s="17" t="n"/>
      <c r="H90" s="14" t="n"/>
      <c r="I90" s="14" t="n"/>
      <c r="J90" s="14" t="n"/>
      <c r="K90" s="17" t="n"/>
      <c r="L90" s="14" t="n"/>
      <c r="M90" s="14" t="n"/>
      <c r="N90" s="14" t="n"/>
      <c r="O90" s="36" t="n"/>
      <c r="P90" s="18">
        <f>IF(OR($A90="",$F90=""),"",IFERROR(INDEX(Lists!$C$2:$C$6,MATCH($F90,Lists!$A$2:$A$6,0)),""))</f>
        <v/>
      </c>
      <c r="Q90" s="19">
        <f>IF(OR($A90="",$D90="",$E90="",$E90&lt;=$D90),"",ROUND(($E90-$D90)*24,2))</f>
        <v/>
      </c>
      <c r="R90" s="18">
        <f>IF(OR($A90="",$C90="",$D90="",$E90="",$F90="",$E90&lt;=$D90,$M90="Canceled",$M90="Declined"),"",IF(COUNTIFS($F$2:$F$201,$F90,$C$2:$C$201,$C90,$D$2:$D$201,"&lt;"&amp;$E90,$E$2:$E$201,"&gt;"&amp;$D90,$M$2:$M$201,"&lt;&gt;Canceled",$M$2:$M$201,"&lt;&gt;Declined",$A$2:$A$201,"&lt;&gt;")&gt;1,"Conflict",""))</f>
        <v/>
      </c>
      <c r="S90" s="20">
        <f>IF($A90="","",TEXTJOIN(CHAR(59)&amp;" ",TRUE,IF(AND($I90&lt;&gt;"",$P90&lt;&gt;"",$I90&gt;$P90),"Over capacity",""),IF(AND($F90&lt;&gt;"",$D90&lt;&gt;"",$D90&lt;IFERROR(INDEX(Lists!$D$2:$D$6,MATCH($F90,Lists!$A$2:$A$6,0)),$D90)),"Before opening time",""),IF(AND($F90&lt;&gt;"",$E90&lt;&gt;"",$E90&gt;IFERROR(INDEX(Lists!$E$2:$E$6,MATCH($F90,Lists!$A$2:$A$6,0)),$E90)),"After closing time",""),IF(AND(OR($M90="Approved",$M90="Declined",$M90="Completed"),$N90=""),"Approval owner missing",""),IF(AND(OR($M90="Approved",$M90="Declined",$M90="Completed"),$O90=""),"Decision date missing",""),IF(AND($C90&lt;TODAY(),$C90&lt;&gt;"",$M90&lt;&gt;"Completed",$M90&lt;&gt;"Canceled",$M90&lt;&gt;"Declined"),"Past booking unresolved","")))</f>
        <v/>
      </c>
      <c r="T90" s="17" t="n"/>
    </row>
    <row r="91">
      <c r="A91" s="14" t="n"/>
      <c r="B91" s="36" t="n"/>
      <c r="C91" s="36" t="n"/>
      <c r="D91" s="16" t="n"/>
      <c r="E91" s="16" t="n"/>
      <c r="F91" s="14" t="n"/>
      <c r="G91" s="17" t="n"/>
      <c r="H91" s="14" t="n"/>
      <c r="I91" s="14" t="n"/>
      <c r="J91" s="14" t="n"/>
      <c r="K91" s="17" t="n"/>
      <c r="L91" s="14" t="n"/>
      <c r="M91" s="14" t="n"/>
      <c r="N91" s="14" t="n"/>
      <c r="O91" s="36" t="n"/>
      <c r="P91" s="18">
        <f>IF(OR($A91="",$F91=""),"",IFERROR(INDEX(Lists!$C$2:$C$6,MATCH($F91,Lists!$A$2:$A$6,0)),""))</f>
        <v/>
      </c>
      <c r="Q91" s="19">
        <f>IF(OR($A91="",$D91="",$E91="",$E91&lt;=$D91),"",ROUND(($E91-$D91)*24,2))</f>
        <v/>
      </c>
      <c r="R91" s="18">
        <f>IF(OR($A91="",$C91="",$D91="",$E91="",$F91="",$E91&lt;=$D91,$M91="Canceled",$M91="Declined"),"",IF(COUNTIFS($F$2:$F$201,$F91,$C$2:$C$201,$C91,$D$2:$D$201,"&lt;"&amp;$E91,$E$2:$E$201,"&gt;"&amp;$D91,$M$2:$M$201,"&lt;&gt;Canceled",$M$2:$M$201,"&lt;&gt;Declined",$A$2:$A$201,"&lt;&gt;")&gt;1,"Conflict",""))</f>
        <v/>
      </c>
      <c r="S91" s="20">
        <f>IF($A91="","",TEXTJOIN(CHAR(59)&amp;" ",TRUE,IF(AND($I91&lt;&gt;"",$P91&lt;&gt;"",$I91&gt;$P91),"Over capacity",""),IF(AND($F91&lt;&gt;"",$D91&lt;&gt;"",$D91&lt;IFERROR(INDEX(Lists!$D$2:$D$6,MATCH($F91,Lists!$A$2:$A$6,0)),$D91)),"Before opening time",""),IF(AND($F91&lt;&gt;"",$E91&lt;&gt;"",$E91&gt;IFERROR(INDEX(Lists!$E$2:$E$6,MATCH($F91,Lists!$A$2:$A$6,0)),$E91)),"After closing time",""),IF(AND(OR($M91="Approved",$M91="Declined",$M91="Completed"),$N91=""),"Approval owner missing",""),IF(AND(OR($M91="Approved",$M91="Declined",$M91="Completed"),$O91=""),"Decision date missing",""),IF(AND($C91&lt;TODAY(),$C91&lt;&gt;"",$M91&lt;&gt;"Completed",$M91&lt;&gt;"Canceled",$M91&lt;&gt;"Declined"),"Past booking unresolved","")))</f>
        <v/>
      </c>
      <c r="T91" s="17" t="n"/>
    </row>
    <row r="92">
      <c r="A92" s="14" t="n"/>
      <c r="B92" s="36" t="n"/>
      <c r="C92" s="36" t="n"/>
      <c r="D92" s="16" t="n"/>
      <c r="E92" s="16" t="n"/>
      <c r="F92" s="14" t="n"/>
      <c r="G92" s="17" t="n"/>
      <c r="H92" s="14" t="n"/>
      <c r="I92" s="14" t="n"/>
      <c r="J92" s="14" t="n"/>
      <c r="K92" s="17" t="n"/>
      <c r="L92" s="14" t="n"/>
      <c r="M92" s="14" t="n"/>
      <c r="N92" s="14" t="n"/>
      <c r="O92" s="36" t="n"/>
      <c r="P92" s="18">
        <f>IF(OR($A92="",$F92=""),"",IFERROR(INDEX(Lists!$C$2:$C$6,MATCH($F92,Lists!$A$2:$A$6,0)),""))</f>
        <v/>
      </c>
      <c r="Q92" s="19">
        <f>IF(OR($A92="",$D92="",$E92="",$E92&lt;=$D92),"",ROUND(($E92-$D92)*24,2))</f>
        <v/>
      </c>
      <c r="R92" s="18">
        <f>IF(OR($A92="",$C92="",$D92="",$E92="",$F92="",$E92&lt;=$D92,$M92="Canceled",$M92="Declined"),"",IF(COUNTIFS($F$2:$F$201,$F92,$C$2:$C$201,$C92,$D$2:$D$201,"&lt;"&amp;$E92,$E$2:$E$201,"&gt;"&amp;$D92,$M$2:$M$201,"&lt;&gt;Canceled",$M$2:$M$201,"&lt;&gt;Declined",$A$2:$A$201,"&lt;&gt;")&gt;1,"Conflict",""))</f>
        <v/>
      </c>
      <c r="S92" s="20">
        <f>IF($A92="","",TEXTJOIN(CHAR(59)&amp;" ",TRUE,IF(AND($I92&lt;&gt;"",$P92&lt;&gt;"",$I92&gt;$P92),"Over capacity",""),IF(AND($F92&lt;&gt;"",$D92&lt;&gt;"",$D92&lt;IFERROR(INDEX(Lists!$D$2:$D$6,MATCH($F92,Lists!$A$2:$A$6,0)),$D92)),"Before opening time",""),IF(AND($F92&lt;&gt;"",$E92&lt;&gt;"",$E92&gt;IFERROR(INDEX(Lists!$E$2:$E$6,MATCH($F92,Lists!$A$2:$A$6,0)),$E92)),"After closing time",""),IF(AND(OR($M92="Approved",$M92="Declined",$M92="Completed"),$N92=""),"Approval owner missing",""),IF(AND(OR($M92="Approved",$M92="Declined",$M92="Completed"),$O92=""),"Decision date missing",""),IF(AND($C92&lt;TODAY(),$C92&lt;&gt;"",$M92&lt;&gt;"Completed",$M92&lt;&gt;"Canceled",$M92&lt;&gt;"Declined"),"Past booking unresolved","")))</f>
        <v/>
      </c>
      <c r="T92" s="17" t="n"/>
    </row>
    <row r="93">
      <c r="A93" s="14" t="n"/>
      <c r="B93" s="36" t="n"/>
      <c r="C93" s="36" t="n"/>
      <c r="D93" s="16" t="n"/>
      <c r="E93" s="16" t="n"/>
      <c r="F93" s="14" t="n"/>
      <c r="G93" s="17" t="n"/>
      <c r="H93" s="14" t="n"/>
      <c r="I93" s="14" t="n"/>
      <c r="J93" s="14" t="n"/>
      <c r="K93" s="17" t="n"/>
      <c r="L93" s="14" t="n"/>
      <c r="M93" s="14" t="n"/>
      <c r="N93" s="14" t="n"/>
      <c r="O93" s="36" t="n"/>
      <c r="P93" s="18">
        <f>IF(OR($A93="",$F93=""),"",IFERROR(INDEX(Lists!$C$2:$C$6,MATCH($F93,Lists!$A$2:$A$6,0)),""))</f>
        <v/>
      </c>
      <c r="Q93" s="19">
        <f>IF(OR($A93="",$D93="",$E93="",$E93&lt;=$D93),"",ROUND(($E93-$D93)*24,2))</f>
        <v/>
      </c>
      <c r="R93" s="18">
        <f>IF(OR($A93="",$C93="",$D93="",$E93="",$F93="",$E93&lt;=$D93,$M93="Canceled",$M93="Declined"),"",IF(COUNTIFS($F$2:$F$201,$F93,$C$2:$C$201,$C93,$D$2:$D$201,"&lt;"&amp;$E93,$E$2:$E$201,"&gt;"&amp;$D93,$M$2:$M$201,"&lt;&gt;Canceled",$M$2:$M$201,"&lt;&gt;Declined",$A$2:$A$201,"&lt;&gt;")&gt;1,"Conflict",""))</f>
        <v/>
      </c>
      <c r="S93" s="20">
        <f>IF($A93="","",TEXTJOIN(CHAR(59)&amp;" ",TRUE,IF(AND($I93&lt;&gt;"",$P93&lt;&gt;"",$I93&gt;$P93),"Over capacity",""),IF(AND($F93&lt;&gt;"",$D93&lt;&gt;"",$D93&lt;IFERROR(INDEX(Lists!$D$2:$D$6,MATCH($F93,Lists!$A$2:$A$6,0)),$D93)),"Before opening time",""),IF(AND($F93&lt;&gt;"",$E93&lt;&gt;"",$E93&gt;IFERROR(INDEX(Lists!$E$2:$E$6,MATCH($F93,Lists!$A$2:$A$6,0)),$E93)),"After closing time",""),IF(AND(OR($M93="Approved",$M93="Declined",$M93="Completed"),$N93=""),"Approval owner missing",""),IF(AND(OR($M93="Approved",$M93="Declined",$M93="Completed"),$O93=""),"Decision date missing",""),IF(AND($C93&lt;TODAY(),$C93&lt;&gt;"",$M93&lt;&gt;"Completed",$M93&lt;&gt;"Canceled",$M93&lt;&gt;"Declined"),"Past booking unresolved","")))</f>
        <v/>
      </c>
      <c r="T93" s="17" t="n"/>
    </row>
    <row r="94">
      <c r="A94" s="14" t="n"/>
      <c r="B94" s="36" t="n"/>
      <c r="C94" s="36" t="n"/>
      <c r="D94" s="16" t="n"/>
      <c r="E94" s="16" t="n"/>
      <c r="F94" s="14" t="n"/>
      <c r="G94" s="17" t="n"/>
      <c r="H94" s="14" t="n"/>
      <c r="I94" s="14" t="n"/>
      <c r="J94" s="14" t="n"/>
      <c r="K94" s="17" t="n"/>
      <c r="L94" s="14" t="n"/>
      <c r="M94" s="14" t="n"/>
      <c r="N94" s="14" t="n"/>
      <c r="O94" s="36" t="n"/>
      <c r="P94" s="18">
        <f>IF(OR($A94="",$F94=""),"",IFERROR(INDEX(Lists!$C$2:$C$6,MATCH($F94,Lists!$A$2:$A$6,0)),""))</f>
        <v/>
      </c>
      <c r="Q94" s="19">
        <f>IF(OR($A94="",$D94="",$E94="",$E94&lt;=$D94),"",ROUND(($E94-$D94)*24,2))</f>
        <v/>
      </c>
      <c r="R94" s="18">
        <f>IF(OR($A94="",$C94="",$D94="",$E94="",$F94="",$E94&lt;=$D94,$M94="Canceled",$M94="Declined"),"",IF(COUNTIFS($F$2:$F$201,$F94,$C$2:$C$201,$C94,$D$2:$D$201,"&lt;"&amp;$E94,$E$2:$E$201,"&gt;"&amp;$D94,$M$2:$M$201,"&lt;&gt;Canceled",$M$2:$M$201,"&lt;&gt;Declined",$A$2:$A$201,"&lt;&gt;")&gt;1,"Conflict",""))</f>
        <v/>
      </c>
      <c r="S94" s="20">
        <f>IF($A94="","",TEXTJOIN(CHAR(59)&amp;" ",TRUE,IF(AND($I94&lt;&gt;"",$P94&lt;&gt;"",$I94&gt;$P94),"Over capacity",""),IF(AND($F94&lt;&gt;"",$D94&lt;&gt;"",$D94&lt;IFERROR(INDEX(Lists!$D$2:$D$6,MATCH($F94,Lists!$A$2:$A$6,0)),$D94)),"Before opening time",""),IF(AND($F94&lt;&gt;"",$E94&lt;&gt;"",$E94&gt;IFERROR(INDEX(Lists!$E$2:$E$6,MATCH($F94,Lists!$A$2:$A$6,0)),$E94)),"After closing time",""),IF(AND(OR($M94="Approved",$M94="Declined",$M94="Completed"),$N94=""),"Approval owner missing",""),IF(AND(OR($M94="Approved",$M94="Declined",$M94="Completed"),$O94=""),"Decision date missing",""),IF(AND($C94&lt;TODAY(),$C94&lt;&gt;"",$M94&lt;&gt;"Completed",$M94&lt;&gt;"Canceled",$M94&lt;&gt;"Declined"),"Past booking unresolved","")))</f>
        <v/>
      </c>
      <c r="T94" s="17" t="n"/>
    </row>
    <row r="95">
      <c r="A95" s="14" t="n"/>
      <c r="B95" s="36" t="n"/>
      <c r="C95" s="36" t="n"/>
      <c r="D95" s="16" t="n"/>
      <c r="E95" s="16" t="n"/>
      <c r="F95" s="14" t="n"/>
      <c r="G95" s="17" t="n"/>
      <c r="H95" s="14" t="n"/>
      <c r="I95" s="14" t="n"/>
      <c r="J95" s="14" t="n"/>
      <c r="K95" s="17" t="n"/>
      <c r="L95" s="14" t="n"/>
      <c r="M95" s="14" t="n"/>
      <c r="N95" s="14" t="n"/>
      <c r="O95" s="36" t="n"/>
      <c r="P95" s="18">
        <f>IF(OR($A95="",$F95=""),"",IFERROR(INDEX(Lists!$C$2:$C$6,MATCH($F95,Lists!$A$2:$A$6,0)),""))</f>
        <v/>
      </c>
      <c r="Q95" s="19">
        <f>IF(OR($A95="",$D95="",$E95="",$E95&lt;=$D95),"",ROUND(($E95-$D95)*24,2))</f>
        <v/>
      </c>
      <c r="R95" s="18">
        <f>IF(OR($A95="",$C95="",$D95="",$E95="",$F95="",$E95&lt;=$D95,$M95="Canceled",$M95="Declined"),"",IF(COUNTIFS($F$2:$F$201,$F95,$C$2:$C$201,$C95,$D$2:$D$201,"&lt;"&amp;$E95,$E$2:$E$201,"&gt;"&amp;$D95,$M$2:$M$201,"&lt;&gt;Canceled",$M$2:$M$201,"&lt;&gt;Declined",$A$2:$A$201,"&lt;&gt;")&gt;1,"Conflict",""))</f>
        <v/>
      </c>
      <c r="S95" s="20">
        <f>IF($A95="","",TEXTJOIN(CHAR(59)&amp;" ",TRUE,IF(AND($I95&lt;&gt;"",$P95&lt;&gt;"",$I95&gt;$P95),"Over capacity",""),IF(AND($F95&lt;&gt;"",$D95&lt;&gt;"",$D95&lt;IFERROR(INDEX(Lists!$D$2:$D$6,MATCH($F95,Lists!$A$2:$A$6,0)),$D95)),"Before opening time",""),IF(AND($F95&lt;&gt;"",$E95&lt;&gt;"",$E95&gt;IFERROR(INDEX(Lists!$E$2:$E$6,MATCH($F95,Lists!$A$2:$A$6,0)),$E95)),"After closing time",""),IF(AND(OR($M95="Approved",$M95="Declined",$M95="Completed"),$N95=""),"Approval owner missing",""),IF(AND(OR($M95="Approved",$M95="Declined",$M95="Completed"),$O95=""),"Decision date missing",""),IF(AND($C95&lt;TODAY(),$C95&lt;&gt;"",$M95&lt;&gt;"Completed",$M95&lt;&gt;"Canceled",$M95&lt;&gt;"Declined"),"Past booking unresolved","")))</f>
        <v/>
      </c>
      <c r="T95" s="17" t="n"/>
    </row>
    <row r="96">
      <c r="A96" s="14" t="n"/>
      <c r="B96" s="36" t="n"/>
      <c r="C96" s="36" t="n"/>
      <c r="D96" s="16" t="n"/>
      <c r="E96" s="16" t="n"/>
      <c r="F96" s="14" t="n"/>
      <c r="G96" s="17" t="n"/>
      <c r="H96" s="14" t="n"/>
      <c r="I96" s="14" t="n"/>
      <c r="J96" s="14" t="n"/>
      <c r="K96" s="17" t="n"/>
      <c r="L96" s="14" t="n"/>
      <c r="M96" s="14" t="n"/>
      <c r="N96" s="14" t="n"/>
      <c r="O96" s="36" t="n"/>
      <c r="P96" s="18">
        <f>IF(OR($A96="",$F96=""),"",IFERROR(INDEX(Lists!$C$2:$C$6,MATCH($F96,Lists!$A$2:$A$6,0)),""))</f>
        <v/>
      </c>
      <c r="Q96" s="19">
        <f>IF(OR($A96="",$D96="",$E96="",$E96&lt;=$D96),"",ROUND(($E96-$D96)*24,2))</f>
        <v/>
      </c>
      <c r="R96" s="18">
        <f>IF(OR($A96="",$C96="",$D96="",$E96="",$F96="",$E96&lt;=$D96,$M96="Canceled",$M96="Declined"),"",IF(COUNTIFS($F$2:$F$201,$F96,$C$2:$C$201,$C96,$D$2:$D$201,"&lt;"&amp;$E96,$E$2:$E$201,"&gt;"&amp;$D96,$M$2:$M$201,"&lt;&gt;Canceled",$M$2:$M$201,"&lt;&gt;Declined",$A$2:$A$201,"&lt;&gt;")&gt;1,"Conflict",""))</f>
        <v/>
      </c>
      <c r="S96" s="20">
        <f>IF($A96="","",TEXTJOIN(CHAR(59)&amp;" ",TRUE,IF(AND($I96&lt;&gt;"",$P96&lt;&gt;"",$I96&gt;$P96),"Over capacity",""),IF(AND($F96&lt;&gt;"",$D96&lt;&gt;"",$D96&lt;IFERROR(INDEX(Lists!$D$2:$D$6,MATCH($F96,Lists!$A$2:$A$6,0)),$D96)),"Before opening time",""),IF(AND($F96&lt;&gt;"",$E96&lt;&gt;"",$E96&gt;IFERROR(INDEX(Lists!$E$2:$E$6,MATCH($F96,Lists!$A$2:$A$6,0)),$E96)),"After closing time",""),IF(AND(OR($M96="Approved",$M96="Declined",$M96="Completed"),$N96=""),"Approval owner missing",""),IF(AND(OR($M96="Approved",$M96="Declined",$M96="Completed"),$O96=""),"Decision date missing",""),IF(AND($C96&lt;TODAY(),$C96&lt;&gt;"",$M96&lt;&gt;"Completed",$M96&lt;&gt;"Canceled",$M96&lt;&gt;"Declined"),"Past booking unresolved","")))</f>
        <v/>
      </c>
      <c r="T96" s="17" t="n"/>
    </row>
    <row r="97">
      <c r="A97" s="14" t="n"/>
      <c r="B97" s="36" t="n"/>
      <c r="C97" s="36" t="n"/>
      <c r="D97" s="16" t="n"/>
      <c r="E97" s="16" t="n"/>
      <c r="F97" s="14" t="n"/>
      <c r="G97" s="17" t="n"/>
      <c r="H97" s="14" t="n"/>
      <c r="I97" s="14" t="n"/>
      <c r="J97" s="14" t="n"/>
      <c r="K97" s="17" t="n"/>
      <c r="L97" s="14" t="n"/>
      <c r="M97" s="14" t="n"/>
      <c r="N97" s="14" t="n"/>
      <c r="O97" s="36" t="n"/>
      <c r="P97" s="18">
        <f>IF(OR($A97="",$F97=""),"",IFERROR(INDEX(Lists!$C$2:$C$6,MATCH($F97,Lists!$A$2:$A$6,0)),""))</f>
        <v/>
      </c>
      <c r="Q97" s="19">
        <f>IF(OR($A97="",$D97="",$E97="",$E97&lt;=$D97),"",ROUND(($E97-$D97)*24,2))</f>
        <v/>
      </c>
      <c r="R97" s="18">
        <f>IF(OR($A97="",$C97="",$D97="",$E97="",$F97="",$E97&lt;=$D97,$M97="Canceled",$M97="Declined"),"",IF(COUNTIFS($F$2:$F$201,$F97,$C$2:$C$201,$C97,$D$2:$D$201,"&lt;"&amp;$E97,$E$2:$E$201,"&gt;"&amp;$D97,$M$2:$M$201,"&lt;&gt;Canceled",$M$2:$M$201,"&lt;&gt;Declined",$A$2:$A$201,"&lt;&gt;")&gt;1,"Conflict",""))</f>
        <v/>
      </c>
      <c r="S97" s="20">
        <f>IF($A97="","",TEXTJOIN(CHAR(59)&amp;" ",TRUE,IF(AND($I97&lt;&gt;"",$P97&lt;&gt;"",$I97&gt;$P97),"Over capacity",""),IF(AND($F97&lt;&gt;"",$D97&lt;&gt;"",$D97&lt;IFERROR(INDEX(Lists!$D$2:$D$6,MATCH($F97,Lists!$A$2:$A$6,0)),$D97)),"Before opening time",""),IF(AND($F97&lt;&gt;"",$E97&lt;&gt;"",$E97&gt;IFERROR(INDEX(Lists!$E$2:$E$6,MATCH($F97,Lists!$A$2:$A$6,0)),$E97)),"After closing time",""),IF(AND(OR($M97="Approved",$M97="Declined",$M97="Completed"),$N97=""),"Approval owner missing",""),IF(AND(OR($M97="Approved",$M97="Declined",$M97="Completed"),$O97=""),"Decision date missing",""),IF(AND($C97&lt;TODAY(),$C97&lt;&gt;"",$M97&lt;&gt;"Completed",$M97&lt;&gt;"Canceled",$M97&lt;&gt;"Declined"),"Past booking unresolved","")))</f>
        <v/>
      </c>
      <c r="T97" s="17" t="n"/>
    </row>
    <row r="98">
      <c r="A98" s="14" t="n"/>
      <c r="B98" s="36" t="n"/>
      <c r="C98" s="36" t="n"/>
      <c r="D98" s="16" t="n"/>
      <c r="E98" s="16" t="n"/>
      <c r="F98" s="14" t="n"/>
      <c r="G98" s="17" t="n"/>
      <c r="H98" s="14" t="n"/>
      <c r="I98" s="14" t="n"/>
      <c r="J98" s="14" t="n"/>
      <c r="K98" s="17" t="n"/>
      <c r="L98" s="14" t="n"/>
      <c r="M98" s="14" t="n"/>
      <c r="N98" s="14" t="n"/>
      <c r="O98" s="36" t="n"/>
      <c r="P98" s="18">
        <f>IF(OR($A98="",$F98=""),"",IFERROR(INDEX(Lists!$C$2:$C$6,MATCH($F98,Lists!$A$2:$A$6,0)),""))</f>
        <v/>
      </c>
      <c r="Q98" s="19">
        <f>IF(OR($A98="",$D98="",$E98="",$E98&lt;=$D98),"",ROUND(($E98-$D98)*24,2))</f>
        <v/>
      </c>
      <c r="R98" s="18">
        <f>IF(OR($A98="",$C98="",$D98="",$E98="",$F98="",$E98&lt;=$D98,$M98="Canceled",$M98="Declined"),"",IF(COUNTIFS($F$2:$F$201,$F98,$C$2:$C$201,$C98,$D$2:$D$201,"&lt;"&amp;$E98,$E$2:$E$201,"&gt;"&amp;$D98,$M$2:$M$201,"&lt;&gt;Canceled",$M$2:$M$201,"&lt;&gt;Declined",$A$2:$A$201,"&lt;&gt;")&gt;1,"Conflict",""))</f>
        <v/>
      </c>
      <c r="S98" s="20">
        <f>IF($A98="","",TEXTJOIN(CHAR(59)&amp;" ",TRUE,IF(AND($I98&lt;&gt;"",$P98&lt;&gt;"",$I98&gt;$P98),"Over capacity",""),IF(AND($F98&lt;&gt;"",$D98&lt;&gt;"",$D98&lt;IFERROR(INDEX(Lists!$D$2:$D$6,MATCH($F98,Lists!$A$2:$A$6,0)),$D98)),"Before opening time",""),IF(AND($F98&lt;&gt;"",$E98&lt;&gt;"",$E98&gt;IFERROR(INDEX(Lists!$E$2:$E$6,MATCH($F98,Lists!$A$2:$A$6,0)),$E98)),"After closing time",""),IF(AND(OR($M98="Approved",$M98="Declined",$M98="Completed"),$N98=""),"Approval owner missing",""),IF(AND(OR($M98="Approved",$M98="Declined",$M98="Completed"),$O98=""),"Decision date missing",""),IF(AND($C98&lt;TODAY(),$C98&lt;&gt;"",$M98&lt;&gt;"Completed",$M98&lt;&gt;"Canceled",$M98&lt;&gt;"Declined"),"Past booking unresolved","")))</f>
        <v/>
      </c>
      <c r="T98" s="17" t="n"/>
    </row>
    <row r="99">
      <c r="A99" s="14" t="n"/>
      <c r="B99" s="36" t="n"/>
      <c r="C99" s="36" t="n"/>
      <c r="D99" s="16" t="n"/>
      <c r="E99" s="16" t="n"/>
      <c r="F99" s="14" t="n"/>
      <c r="G99" s="17" t="n"/>
      <c r="H99" s="14" t="n"/>
      <c r="I99" s="14" t="n"/>
      <c r="J99" s="14" t="n"/>
      <c r="K99" s="17" t="n"/>
      <c r="L99" s="14" t="n"/>
      <c r="M99" s="14" t="n"/>
      <c r="N99" s="14" t="n"/>
      <c r="O99" s="36" t="n"/>
      <c r="P99" s="18">
        <f>IF(OR($A99="",$F99=""),"",IFERROR(INDEX(Lists!$C$2:$C$6,MATCH($F99,Lists!$A$2:$A$6,0)),""))</f>
        <v/>
      </c>
      <c r="Q99" s="19">
        <f>IF(OR($A99="",$D99="",$E99="",$E99&lt;=$D99),"",ROUND(($E99-$D99)*24,2))</f>
        <v/>
      </c>
      <c r="R99" s="18">
        <f>IF(OR($A99="",$C99="",$D99="",$E99="",$F99="",$E99&lt;=$D99,$M99="Canceled",$M99="Declined"),"",IF(COUNTIFS($F$2:$F$201,$F99,$C$2:$C$201,$C99,$D$2:$D$201,"&lt;"&amp;$E99,$E$2:$E$201,"&gt;"&amp;$D99,$M$2:$M$201,"&lt;&gt;Canceled",$M$2:$M$201,"&lt;&gt;Declined",$A$2:$A$201,"&lt;&gt;")&gt;1,"Conflict",""))</f>
        <v/>
      </c>
      <c r="S99" s="20">
        <f>IF($A99="","",TEXTJOIN(CHAR(59)&amp;" ",TRUE,IF(AND($I99&lt;&gt;"",$P99&lt;&gt;"",$I99&gt;$P99),"Over capacity",""),IF(AND($F99&lt;&gt;"",$D99&lt;&gt;"",$D99&lt;IFERROR(INDEX(Lists!$D$2:$D$6,MATCH($F99,Lists!$A$2:$A$6,0)),$D99)),"Before opening time",""),IF(AND($F99&lt;&gt;"",$E99&lt;&gt;"",$E99&gt;IFERROR(INDEX(Lists!$E$2:$E$6,MATCH($F99,Lists!$A$2:$A$6,0)),$E99)),"After closing time",""),IF(AND(OR($M99="Approved",$M99="Declined",$M99="Completed"),$N99=""),"Approval owner missing",""),IF(AND(OR($M99="Approved",$M99="Declined",$M99="Completed"),$O99=""),"Decision date missing",""),IF(AND($C99&lt;TODAY(),$C99&lt;&gt;"",$M99&lt;&gt;"Completed",$M99&lt;&gt;"Canceled",$M99&lt;&gt;"Declined"),"Past booking unresolved","")))</f>
        <v/>
      </c>
      <c r="T99" s="17" t="n"/>
    </row>
    <row r="100">
      <c r="A100" s="14" t="n"/>
      <c r="B100" s="36" t="n"/>
      <c r="C100" s="36" t="n"/>
      <c r="D100" s="16" t="n"/>
      <c r="E100" s="16" t="n"/>
      <c r="F100" s="14" t="n"/>
      <c r="G100" s="17" t="n"/>
      <c r="H100" s="14" t="n"/>
      <c r="I100" s="14" t="n"/>
      <c r="J100" s="14" t="n"/>
      <c r="K100" s="17" t="n"/>
      <c r="L100" s="14" t="n"/>
      <c r="M100" s="14" t="n"/>
      <c r="N100" s="14" t="n"/>
      <c r="O100" s="36" t="n"/>
      <c r="P100" s="18">
        <f>IF(OR($A100="",$F100=""),"",IFERROR(INDEX(Lists!$C$2:$C$6,MATCH($F100,Lists!$A$2:$A$6,0)),""))</f>
        <v/>
      </c>
      <c r="Q100" s="19">
        <f>IF(OR($A100="",$D100="",$E100="",$E100&lt;=$D100),"",ROUND(($E100-$D100)*24,2))</f>
        <v/>
      </c>
      <c r="R100" s="18">
        <f>IF(OR($A100="",$C100="",$D100="",$E100="",$F100="",$E100&lt;=$D100,$M100="Canceled",$M100="Declined"),"",IF(COUNTIFS($F$2:$F$201,$F100,$C$2:$C$201,$C100,$D$2:$D$201,"&lt;"&amp;$E100,$E$2:$E$201,"&gt;"&amp;$D100,$M$2:$M$201,"&lt;&gt;Canceled",$M$2:$M$201,"&lt;&gt;Declined",$A$2:$A$201,"&lt;&gt;")&gt;1,"Conflict",""))</f>
        <v/>
      </c>
      <c r="S100" s="20">
        <f>IF($A100="","",TEXTJOIN(CHAR(59)&amp;" ",TRUE,IF(AND($I100&lt;&gt;"",$P100&lt;&gt;"",$I100&gt;$P100),"Over capacity",""),IF(AND($F100&lt;&gt;"",$D100&lt;&gt;"",$D100&lt;IFERROR(INDEX(Lists!$D$2:$D$6,MATCH($F100,Lists!$A$2:$A$6,0)),$D100)),"Before opening time",""),IF(AND($F100&lt;&gt;"",$E100&lt;&gt;"",$E100&gt;IFERROR(INDEX(Lists!$E$2:$E$6,MATCH($F100,Lists!$A$2:$A$6,0)),$E100)),"After closing time",""),IF(AND(OR($M100="Approved",$M100="Declined",$M100="Completed"),$N100=""),"Approval owner missing",""),IF(AND(OR($M100="Approved",$M100="Declined",$M100="Completed"),$O100=""),"Decision date missing",""),IF(AND($C100&lt;TODAY(),$C100&lt;&gt;"",$M100&lt;&gt;"Completed",$M100&lt;&gt;"Canceled",$M100&lt;&gt;"Declined"),"Past booking unresolved","")))</f>
        <v/>
      </c>
      <c r="T100" s="17" t="n"/>
    </row>
    <row r="101">
      <c r="A101" s="14" t="n"/>
      <c r="B101" s="36" t="n"/>
      <c r="C101" s="36" t="n"/>
      <c r="D101" s="16" t="n"/>
      <c r="E101" s="16" t="n"/>
      <c r="F101" s="14" t="n"/>
      <c r="G101" s="17" t="n"/>
      <c r="H101" s="14" t="n"/>
      <c r="I101" s="14" t="n"/>
      <c r="J101" s="14" t="n"/>
      <c r="K101" s="17" t="n"/>
      <c r="L101" s="14" t="n"/>
      <c r="M101" s="14" t="n"/>
      <c r="N101" s="14" t="n"/>
      <c r="O101" s="36" t="n"/>
      <c r="P101" s="18">
        <f>IF(OR($A101="",$F101=""),"",IFERROR(INDEX(Lists!$C$2:$C$6,MATCH($F101,Lists!$A$2:$A$6,0)),""))</f>
        <v/>
      </c>
      <c r="Q101" s="19">
        <f>IF(OR($A101="",$D101="",$E101="",$E101&lt;=$D101),"",ROUND(($E101-$D101)*24,2))</f>
        <v/>
      </c>
      <c r="R101" s="18">
        <f>IF(OR($A101="",$C101="",$D101="",$E101="",$F101="",$E101&lt;=$D101,$M101="Canceled",$M101="Declined"),"",IF(COUNTIFS($F$2:$F$201,$F101,$C$2:$C$201,$C101,$D$2:$D$201,"&lt;"&amp;$E101,$E$2:$E$201,"&gt;"&amp;$D101,$M$2:$M$201,"&lt;&gt;Canceled",$M$2:$M$201,"&lt;&gt;Declined",$A$2:$A$201,"&lt;&gt;")&gt;1,"Conflict",""))</f>
        <v/>
      </c>
      <c r="S101" s="20">
        <f>IF($A101="","",TEXTJOIN(CHAR(59)&amp;" ",TRUE,IF(AND($I101&lt;&gt;"",$P101&lt;&gt;"",$I101&gt;$P101),"Over capacity",""),IF(AND($F101&lt;&gt;"",$D101&lt;&gt;"",$D101&lt;IFERROR(INDEX(Lists!$D$2:$D$6,MATCH($F101,Lists!$A$2:$A$6,0)),$D101)),"Before opening time",""),IF(AND($F101&lt;&gt;"",$E101&lt;&gt;"",$E101&gt;IFERROR(INDEX(Lists!$E$2:$E$6,MATCH($F101,Lists!$A$2:$A$6,0)),$E101)),"After closing time",""),IF(AND(OR($M101="Approved",$M101="Declined",$M101="Completed"),$N101=""),"Approval owner missing",""),IF(AND(OR($M101="Approved",$M101="Declined",$M101="Completed"),$O101=""),"Decision date missing",""),IF(AND($C101&lt;TODAY(),$C101&lt;&gt;"",$M101&lt;&gt;"Completed",$M101&lt;&gt;"Canceled",$M101&lt;&gt;"Declined"),"Past booking unresolved","")))</f>
        <v/>
      </c>
      <c r="T101" s="17" t="n"/>
    </row>
    <row r="102">
      <c r="A102" s="14" t="n"/>
      <c r="B102" s="36" t="n"/>
      <c r="C102" s="36" t="n"/>
      <c r="D102" s="16" t="n"/>
      <c r="E102" s="16" t="n"/>
      <c r="F102" s="14" t="n"/>
      <c r="G102" s="17" t="n"/>
      <c r="H102" s="14" t="n"/>
      <c r="I102" s="14" t="n"/>
      <c r="J102" s="14" t="n"/>
      <c r="K102" s="17" t="n"/>
      <c r="L102" s="14" t="n"/>
      <c r="M102" s="14" t="n"/>
      <c r="N102" s="14" t="n"/>
      <c r="O102" s="36" t="n"/>
      <c r="P102" s="18">
        <f>IF(OR($A102="",$F102=""),"",IFERROR(INDEX(Lists!$C$2:$C$6,MATCH($F102,Lists!$A$2:$A$6,0)),""))</f>
        <v/>
      </c>
      <c r="Q102" s="19">
        <f>IF(OR($A102="",$D102="",$E102="",$E102&lt;=$D102),"",ROUND(($E102-$D102)*24,2))</f>
        <v/>
      </c>
      <c r="R102" s="18">
        <f>IF(OR($A102="",$C102="",$D102="",$E102="",$F102="",$E102&lt;=$D102,$M102="Canceled",$M102="Declined"),"",IF(COUNTIFS($F$2:$F$201,$F102,$C$2:$C$201,$C102,$D$2:$D$201,"&lt;"&amp;$E102,$E$2:$E$201,"&gt;"&amp;$D102,$M$2:$M$201,"&lt;&gt;Canceled",$M$2:$M$201,"&lt;&gt;Declined",$A$2:$A$201,"&lt;&gt;")&gt;1,"Conflict",""))</f>
        <v/>
      </c>
      <c r="S102" s="20">
        <f>IF($A102="","",TEXTJOIN(CHAR(59)&amp;" ",TRUE,IF(AND($I102&lt;&gt;"",$P102&lt;&gt;"",$I102&gt;$P102),"Over capacity",""),IF(AND($F102&lt;&gt;"",$D102&lt;&gt;"",$D102&lt;IFERROR(INDEX(Lists!$D$2:$D$6,MATCH($F102,Lists!$A$2:$A$6,0)),$D102)),"Before opening time",""),IF(AND($F102&lt;&gt;"",$E102&lt;&gt;"",$E102&gt;IFERROR(INDEX(Lists!$E$2:$E$6,MATCH($F102,Lists!$A$2:$A$6,0)),$E102)),"After closing time",""),IF(AND(OR($M102="Approved",$M102="Declined",$M102="Completed"),$N102=""),"Approval owner missing",""),IF(AND(OR($M102="Approved",$M102="Declined",$M102="Completed"),$O102=""),"Decision date missing",""),IF(AND($C102&lt;TODAY(),$C102&lt;&gt;"",$M102&lt;&gt;"Completed",$M102&lt;&gt;"Canceled",$M102&lt;&gt;"Declined"),"Past booking unresolved","")))</f>
        <v/>
      </c>
      <c r="T102" s="17" t="n"/>
    </row>
    <row r="103">
      <c r="A103" s="14" t="n"/>
      <c r="B103" s="36" t="n"/>
      <c r="C103" s="36" t="n"/>
      <c r="D103" s="16" t="n"/>
      <c r="E103" s="16" t="n"/>
      <c r="F103" s="14" t="n"/>
      <c r="G103" s="17" t="n"/>
      <c r="H103" s="14" t="n"/>
      <c r="I103" s="14" t="n"/>
      <c r="J103" s="14" t="n"/>
      <c r="K103" s="17" t="n"/>
      <c r="L103" s="14" t="n"/>
      <c r="M103" s="14" t="n"/>
      <c r="N103" s="14" t="n"/>
      <c r="O103" s="36" t="n"/>
      <c r="P103" s="18">
        <f>IF(OR($A103="",$F103=""),"",IFERROR(INDEX(Lists!$C$2:$C$6,MATCH($F103,Lists!$A$2:$A$6,0)),""))</f>
        <v/>
      </c>
      <c r="Q103" s="19">
        <f>IF(OR($A103="",$D103="",$E103="",$E103&lt;=$D103),"",ROUND(($E103-$D103)*24,2))</f>
        <v/>
      </c>
      <c r="R103" s="18">
        <f>IF(OR($A103="",$C103="",$D103="",$E103="",$F103="",$E103&lt;=$D103,$M103="Canceled",$M103="Declined"),"",IF(COUNTIFS($F$2:$F$201,$F103,$C$2:$C$201,$C103,$D$2:$D$201,"&lt;"&amp;$E103,$E$2:$E$201,"&gt;"&amp;$D103,$M$2:$M$201,"&lt;&gt;Canceled",$M$2:$M$201,"&lt;&gt;Declined",$A$2:$A$201,"&lt;&gt;")&gt;1,"Conflict",""))</f>
        <v/>
      </c>
      <c r="S103" s="20">
        <f>IF($A103="","",TEXTJOIN(CHAR(59)&amp;" ",TRUE,IF(AND($I103&lt;&gt;"",$P103&lt;&gt;"",$I103&gt;$P103),"Over capacity",""),IF(AND($F103&lt;&gt;"",$D103&lt;&gt;"",$D103&lt;IFERROR(INDEX(Lists!$D$2:$D$6,MATCH($F103,Lists!$A$2:$A$6,0)),$D103)),"Before opening time",""),IF(AND($F103&lt;&gt;"",$E103&lt;&gt;"",$E103&gt;IFERROR(INDEX(Lists!$E$2:$E$6,MATCH($F103,Lists!$A$2:$A$6,0)),$E103)),"After closing time",""),IF(AND(OR($M103="Approved",$M103="Declined",$M103="Completed"),$N103=""),"Approval owner missing",""),IF(AND(OR($M103="Approved",$M103="Declined",$M103="Completed"),$O103=""),"Decision date missing",""),IF(AND($C103&lt;TODAY(),$C103&lt;&gt;"",$M103&lt;&gt;"Completed",$M103&lt;&gt;"Canceled",$M103&lt;&gt;"Declined"),"Past booking unresolved","")))</f>
        <v/>
      </c>
      <c r="T103" s="17" t="n"/>
    </row>
    <row r="104">
      <c r="A104" s="14" t="n"/>
      <c r="B104" s="36" t="n"/>
      <c r="C104" s="36" t="n"/>
      <c r="D104" s="16" t="n"/>
      <c r="E104" s="16" t="n"/>
      <c r="F104" s="14" t="n"/>
      <c r="G104" s="17" t="n"/>
      <c r="H104" s="14" t="n"/>
      <c r="I104" s="14" t="n"/>
      <c r="J104" s="14" t="n"/>
      <c r="K104" s="17" t="n"/>
      <c r="L104" s="14" t="n"/>
      <c r="M104" s="14" t="n"/>
      <c r="N104" s="14" t="n"/>
      <c r="O104" s="36" t="n"/>
      <c r="P104" s="18">
        <f>IF(OR($A104="",$F104=""),"",IFERROR(INDEX(Lists!$C$2:$C$6,MATCH($F104,Lists!$A$2:$A$6,0)),""))</f>
        <v/>
      </c>
      <c r="Q104" s="19">
        <f>IF(OR($A104="",$D104="",$E104="",$E104&lt;=$D104),"",ROUND(($E104-$D104)*24,2))</f>
        <v/>
      </c>
      <c r="R104" s="18">
        <f>IF(OR($A104="",$C104="",$D104="",$E104="",$F104="",$E104&lt;=$D104,$M104="Canceled",$M104="Declined"),"",IF(COUNTIFS($F$2:$F$201,$F104,$C$2:$C$201,$C104,$D$2:$D$201,"&lt;"&amp;$E104,$E$2:$E$201,"&gt;"&amp;$D104,$M$2:$M$201,"&lt;&gt;Canceled",$M$2:$M$201,"&lt;&gt;Declined",$A$2:$A$201,"&lt;&gt;")&gt;1,"Conflict",""))</f>
        <v/>
      </c>
      <c r="S104" s="20">
        <f>IF($A104="","",TEXTJOIN(CHAR(59)&amp;" ",TRUE,IF(AND($I104&lt;&gt;"",$P104&lt;&gt;"",$I104&gt;$P104),"Over capacity",""),IF(AND($F104&lt;&gt;"",$D104&lt;&gt;"",$D104&lt;IFERROR(INDEX(Lists!$D$2:$D$6,MATCH($F104,Lists!$A$2:$A$6,0)),$D104)),"Before opening time",""),IF(AND($F104&lt;&gt;"",$E104&lt;&gt;"",$E104&gt;IFERROR(INDEX(Lists!$E$2:$E$6,MATCH($F104,Lists!$A$2:$A$6,0)),$E104)),"After closing time",""),IF(AND(OR($M104="Approved",$M104="Declined",$M104="Completed"),$N104=""),"Approval owner missing",""),IF(AND(OR($M104="Approved",$M104="Declined",$M104="Completed"),$O104=""),"Decision date missing",""),IF(AND($C104&lt;TODAY(),$C104&lt;&gt;"",$M104&lt;&gt;"Completed",$M104&lt;&gt;"Canceled",$M104&lt;&gt;"Declined"),"Past booking unresolved","")))</f>
        <v/>
      </c>
      <c r="T104" s="17" t="n"/>
    </row>
    <row r="105">
      <c r="A105" s="14" t="n"/>
      <c r="B105" s="36" t="n"/>
      <c r="C105" s="36" t="n"/>
      <c r="D105" s="16" t="n"/>
      <c r="E105" s="16" t="n"/>
      <c r="F105" s="14" t="n"/>
      <c r="G105" s="17" t="n"/>
      <c r="H105" s="14" t="n"/>
      <c r="I105" s="14" t="n"/>
      <c r="J105" s="14" t="n"/>
      <c r="K105" s="17" t="n"/>
      <c r="L105" s="14" t="n"/>
      <c r="M105" s="14" t="n"/>
      <c r="N105" s="14" t="n"/>
      <c r="O105" s="36" t="n"/>
      <c r="P105" s="18">
        <f>IF(OR($A105="",$F105=""),"",IFERROR(INDEX(Lists!$C$2:$C$6,MATCH($F105,Lists!$A$2:$A$6,0)),""))</f>
        <v/>
      </c>
      <c r="Q105" s="19">
        <f>IF(OR($A105="",$D105="",$E105="",$E105&lt;=$D105),"",ROUND(($E105-$D105)*24,2))</f>
        <v/>
      </c>
      <c r="R105" s="18">
        <f>IF(OR($A105="",$C105="",$D105="",$E105="",$F105="",$E105&lt;=$D105,$M105="Canceled",$M105="Declined"),"",IF(COUNTIFS($F$2:$F$201,$F105,$C$2:$C$201,$C105,$D$2:$D$201,"&lt;"&amp;$E105,$E$2:$E$201,"&gt;"&amp;$D105,$M$2:$M$201,"&lt;&gt;Canceled",$M$2:$M$201,"&lt;&gt;Declined",$A$2:$A$201,"&lt;&gt;")&gt;1,"Conflict",""))</f>
        <v/>
      </c>
      <c r="S105" s="20">
        <f>IF($A105="","",TEXTJOIN(CHAR(59)&amp;" ",TRUE,IF(AND($I105&lt;&gt;"",$P105&lt;&gt;"",$I105&gt;$P105),"Over capacity",""),IF(AND($F105&lt;&gt;"",$D105&lt;&gt;"",$D105&lt;IFERROR(INDEX(Lists!$D$2:$D$6,MATCH($F105,Lists!$A$2:$A$6,0)),$D105)),"Before opening time",""),IF(AND($F105&lt;&gt;"",$E105&lt;&gt;"",$E105&gt;IFERROR(INDEX(Lists!$E$2:$E$6,MATCH($F105,Lists!$A$2:$A$6,0)),$E105)),"After closing time",""),IF(AND(OR($M105="Approved",$M105="Declined",$M105="Completed"),$N105=""),"Approval owner missing",""),IF(AND(OR($M105="Approved",$M105="Declined",$M105="Completed"),$O105=""),"Decision date missing",""),IF(AND($C105&lt;TODAY(),$C105&lt;&gt;"",$M105&lt;&gt;"Completed",$M105&lt;&gt;"Canceled",$M105&lt;&gt;"Declined"),"Past booking unresolved","")))</f>
        <v/>
      </c>
      <c r="T105" s="17" t="n"/>
    </row>
    <row r="106">
      <c r="A106" s="14" t="n"/>
      <c r="B106" s="36" t="n"/>
      <c r="C106" s="36" t="n"/>
      <c r="D106" s="16" t="n"/>
      <c r="E106" s="16" t="n"/>
      <c r="F106" s="14" t="n"/>
      <c r="G106" s="17" t="n"/>
      <c r="H106" s="14" t="n"/>
      <c r="I106" s="14" t="n"/>
      <c r="J106" s="14" t="n"/>
      <c r="K106" s="17" t="n"/>
      <c r="L106" s="14" t="n"/>
      <c r="M106" s="14" t="n"/>
      <c r="N106" s="14" t="n"/>
      <c r="O106" s="36" t="n"/>
      <c r="P106" s="18">
        <f>IF(OR($A106="",$F106=""),"",IFERROR(INDEX(Lists!$C$2:$C$6,MATCH($F106,Lists!$A$2:$A$6,0)),""))</f>
        <v/>
      </c>
      <c r="Q106" s="19">
        <f>IF(OR($A106="",$D106="",$E106="",$E106&lt;=$D106),"",ROUND(($E106-$D106)*24,2))</f>
        <v/>
      </c>
      <c r="R106" s="18">
        <f>IF(OR($A106="",$C106="",$D106="",$E106="",$F106="",$E106&lt;=$D106,$M106="Canceled",$M106="Declined"),"",IF(COUNTIFS($F$2:$F$201,$F106,$C$2:$C$201,$C106,$D$2:$D$201,"&lt;"&amp;$E106,$E$2:$E$201,"&gt;"&amp;$D106,$M$2:$M$201,"&lt;&gt;Canceled",$M$2:$M$201,"&lt;&gt;Declined",$A$2:$A$201,"&lt;&gt;")&gt;1,"Conflict",""))</f>
        <v/>
      </c>
      <c r="S106" s="20">
        <f>IF($A106="","",TEXTJOIN(CHAR(59)&amp;" ",TRUE,IF(AND($I106&lt;&gt;"",$P106&lt;&gt;"",$I106&gt;$P106),"Over capacity",""),IF(AND($F106&lt;&gt;"",$D106&lt;&gt;"",$D106&lt;IFERROR(INDEX(Lists!$D$2:$D$6,MATCH($F106,Lists!$A$2:$A$6,0)),$D106)),"Before opening time",""),IF(AND($F106&lt;&gt;"",$E106&lt;&gt;"",$E106&gt;IFERROR(INDEX(Lists!$E$2:$E$6,MATCH($F106,Lists!$A$2:$A$6,0)),$E106)),"After closing time",""),IF(AND(OR($M106="Approved",$M106="Declined",$M106="Completed"),$N106=""),"Approval owner missing",""),IF(AND(OR($M106="Approved",$M106="Declined",$M106="Completed"),$O106=""),"Decision date missing",""),IF(AND($C106&lt;TODAY(),$C106&lt;&gt;"",$M106&lt;&gt;"Completed",$M106&lt;&gt;"Canceled",$M106&lt;&gt;"Declined"),"Past booking unresolved","")))</f>
        <v/>
      </c>
      <c r="T106" s="17" t="n"/>
    </row>
    <row r="107">
      <c r="A107" s="14" t="n"/>
      <c r="B107" s="36" t="n"/>
      <c r="C107" s="36" t="n"/>
      <c r="D107" s="16" t="n"/>
      <c r="E107" s="16" t="n"/>
      <c r="F107" s="14" t="n"/>
      <c r="G107" s="17" t="n"/>
      <c r="H107" s="14" t="n"/>
      <c r="I107" s="14" t="n"/>
      <c r="J107" s="14" t="n"/>
      <c r="K107" s="17" t="n"/>
      <c r="L107" s="14" t="n"/>
      <c r="M107" s="14" t="n"/>
      <c r="N107" s="14" t="n"/>
      <c r="O107" s="36" t="n"/>
      <c r="P107" s="18">
        <f>IF(OR($A107="",$F107=""),"",IFERROR(INDEX(Lists!$C$2:$C$6,MATCH($F107,Lists!$A$2:$A$6,0)),""))</f>
        <v/>
      </c>
      <c r="Q107" s="19">
        <f>IF(OR($A107="",$D107="",$E107="",$E107&lt;=$D107),"",ROUND(($E107-$D107)*24,2))</f>
        <v/>
      </c>
      <c r="R107" s="18">
        <f>IF(OR($A107="",$C107="",$D107="",$E107="",$F107="",$E107&lt;=$D107,$M107="Canceled",$M107="Declined"),"",IF(COUNTIFS($F$2:$F$201,$F107,$C$2:$C$201,$C107,$D$2:$D$201,"&lt;"&amp;$E107,$E$2:$E$201,"&gt;"&amp;$D107,$M$2:$M$201,"&lt;&gt;Canceled",$M$2:$M$201,"&lt;&gt;Declined",$A$2:$A$201,"&lt;&gt;")&gt;1,"Conflict",""))</f>
        <v/>
      </c>
      <c r="S107" s="20">
        <f>IF($A107="","",TEXTJOIN(CHAR(59)&amp;" ",TRUE,IF(AND($I107&lt;&gt;"",$P107&lt;&gt;"",$I107&gt;$P107),"Over capacity",""),IF(AND($F107&lt;&gt;"",$D107&lt;&gt;"",$D107&lt;IFERROR(INDEX(Lists!$D$2:$D$6,MATCH($F107,Lists!$A$2:$A$6,0)),$D107)),"Before opening time",""),IF(AND($F107&lt;&gt;"",$E107&lt;&gt;"",$E107&gt;IFERROR(INDEX(Lists!$E$2:$E$6,MATCH($F107,Lists!$A$2:$A$6,0)),$E107)),"After closing time",""),IF(AND(OR($M107="Approved",$M107="Declined",$M107="Completed"),$N107=""),"Approval owner missing",""),IF(AND(OR($M107="Approved",$M107="Declined",$M107="Completed"),$O107=""),"Decision date missing",""),IF(AND($C107&lt;TODAY(),$C107&lt;&gt;"",$M107&lt;&gt;"Completed",$M107&lt;&gt;"Canceled",$M107&lt;&gt;"Declined"),"Past booking unresolved","")))</f>
        <v/>
      </c>
      <c r="T107" s="17" t="n"/>
    </row>
    <row r="108">
      <c r="A108" s="14" t="n"/>
      <c r="B108" s="36" t="n"/>
      <c r="C108" s="36" t="n"/>
      <c r="D108" s="16" t="n"/>
      <c r="E108" s="16" t="n"/>
      <c r="F108" s="14" t="n"/>
      <c r="G108" s="17" t="n"/>
      <c r="H108" s="14" t="n"/>
      <c r="I108" s="14" t="n"/>
      <c r="J108" s="14" t="n"/>
      <c r="K108" s="17" t="n"/>
      <c r="L108" s="14" t="n"/>
      <c r="M108" s="14" t="n"/>
      <c r="N108" s="14" t="n"/>
      <c r="O108" s="36" t="n"/>
      <c r="P108" s="18">
        <f>IF(OR($A108="",$F108=""),"",IFERROR(INDEX(Lists!$C$2:$C$6,MATCH($F108,Lists!$A$2:$A$6,0)),""))</f>
        <v/>
      </c>
      <c r="Q108" s="19">
        <f>IF(OR($A108="",$D108="",$E108="",$E108&lt;=$D108),"",ROUND(($E108-$D108)*24,2))</f>
        <v/>
      </c>
      <c r="R108" s="18">
        <f>IF(OR($A108="",$C108="",$D108="",$E108="",$F108="",$E108&lt;=$D108,$M108="Canceled",$M108="Declined"),"",IF(COUNTIFS($F$2:$F$201,$F108,$C$2:$C$201,$C108,$D$2:$D$201,"&lt;"&amp;$E108,$E$2:$E$201,"&gt;"&amp;$D108,$M$2:$M$201,"&lt;&gt;Canceled",$M$2:$M$201,"&lt;&gt;Declined",$A$2:$A$201,"&lt;&gt;")&gt;1,"Conflict",""))</f>
        <v/>
      </c>
      <c r="S108" s="20">
        <f>IF($A108="","",TEXTJOIN(CHAR(59)&amp;" ",TRUE,IF(AND($I108&lt;&gt;"",$P108&lt;&gt;"",$I108&gt;$P108),"Over capacity",""),IF(AND($F108&lt;&gt;"",$D108&lt;&gt;"",$D108&lt;IFERROR(INDEX(Lists!$D$2:$D$6,MATCH($F108,Lists!$A$2:$A$6,0)),$D108)),"Before opening time",""),IF(AND($F108&lt;&gt;"",$E108&lt;&gt;"",$E108&gt;IFERROR(INDEX(Lists!$E$2:$E$6,MATCH($F108,Lists!$A$2:$A$6,0)),$E108)),"After closing time",""),IF(AND(OR($M108="Approved",$M108="Declined",$M108="Completed"),$N108=""),"Approval owner missing",""),IF(AND(OR($M108="Approved",$M108="Declined",$M108="Completed"),$O108=""),"Decision date missing",""),IF(AND($C108&lt;TODAY(),$C108&lt;&gt;"",$M108&lt;&gt;"Completed",$M108&lt;&gt;"Canceled",$M108&lt;&gt;"Declined"),"Past booking unresolved","")))</f>
        <v/>
      </c>
      <c r="T108" s="17" t="n"/>
    </row>
    <row r="109">
      <c r="A109" s="14" t="n"/>
      <c r="B109" s="36" t="n"/>
      <c r="C109" s="36" t="n"/>
      <c r="D109" s="16" t="n"/>
      <c r="E109" s="16" t="n"/>
      <c r="F109" s="14" t="n"/>
      <c r="G109" s="17" t="n"/>
      <c r="H109" s="14" t="n"/>
      <c r="I109" s="14" t="n"/>
      <c r="J109" s="14" t="n"/>
      <c r="K109" s="17" t="n"/>
      <c r="L109" s="14" t="n"/>
      <c r="M109" s="14" t="n"/>
      <c r="N109" s="14" t="n"/>
      <c r="O109" s="36" t="n"/>
      <c r="P109" s="18">
        <f>IF(OR($A109="",$F109=""),"",IFERROR(INDEX(Lists!$C$2:$C$6,MATCH($F109,Lists!$A$2:$A$6,0)),""))</f>
        <v/>
      </c>
      <c r="Q109" s="19">
        <f>IF(OR($A109="",$D109="",$E109="",$E109&lt;=$D109),"",ROUND(($E109-$D109)*24,2))</f>
        <v/>
      </c>
      <c r="R109" s="18">
        <f>IF(OR($A109="",$C109="",$D109="",$E109="",$F109="",$E109&lt;=$D109,$M109="Canceled",$M109="Declined"),"",IF(COUNTIFS($F$2:$F$201,$F109,$C$2:$C$201,$C109,$D$2:$D$201,"&lt;"&amp;$E109,$E$2:$E$201,"&gt;"&amp;$D109,$M$2:$M$201,"&lt;&gt;Canceled",$M$2:$M$201,"&lt;&gt;Declined",$A$2:$A$201,"&lt;&gt;")&gt;1,"Conflict",""))</f>
        <v/>
      </c>
      <c r="S109" s="20">
        <f>IF($A109="","",TEXTJOIN(CHAR(59)&amp;" ",TRUE,IF(AND($I109&lt;&gt;"",$P109&lt;&gt;"",$I109&gt;$P109),"Over capacity",""),IF(AND($F109&lt;&gt;"",$D109&lt;&gt;"",$D109&lt;IFERROR(INDEX(Lists!$D$2:$D$6,MATCH($F109,Lists!$A$2:$A$6,0)),$D109)),"Before opening time",""),IF(AND($F109&lt;&gt;"",$E109&lt;&gt;"",$E109&gt;IFERROR(INDEX(Lists!$E$2:$E$6,MATCH($F109,Lists!$A$2:$A$6,0)),$E109)),"After closing time",""),IF(AND(OR($M109="Approved",$M109="Declined",$M109="Completed"),$N109=""),"Approval owner missing",""),IF(AND(OR($M109="Approved",$M109="Declined",$M109="Completed"),$O109=""),"Decision date missing",""),IF(AND($C109&lt;TODAY(),$C109&lt;&gt;"",$M109&lt;&gt;"Completed",$M109&lt;&gt;"Canceled",$M109&lt;&gt;"Declined"),"Past booking unresolved","")))</f>
        <v/>
      </c>
      <c r="T109" s="17" t="n"/>
    </row>
    <row r="110">
      <c r="A110" s="14" t="n"/>
      <c r="B110" s="36" t="n"/>
      <c r="C110" s="36" t="n"/>
      <c r="D110" s="16" t="n"/>
      <c r="E110" s="16" t="n"/>
      <c r="F110" s="14" t="n"/>
      <c r="G110" s="17" t="n"/>
      <c r="H110" s="14" t="n"/>
      <c r="I110" s="14" t="n"/>
      <c r="J110" s="14" t="n"/>
      <c r="K110" s="17" t="n"/>
      <c r="L110" s="14" t="n"/>
      <c r="M110" s="14" t="n"/>
      <c r="N110" s="14" t="n"/>
      <c r="O110" s="36" t="n"/>
      <c r="P110" s="18">
        <f>IF(OR($A110="",$F110=""),"",IFERROR(INDEX(Lists!$C$2:$C$6,MATCH($F110,Lists!$A$2:$A$6,0)),""))</f>
        <v/>
      </c>
      <c r="Q110" s="19">
        <f>IF(OR($A110="",$D110="",$E110="",$E110&lt;=$D110),"",ROUND(($E110-$D110)*24,2))</f>
        <v/>
      </c>
      <c r="R110" s="18">
        <f>IF(OR($A110="",$C110="",$D110="",$E110="",$F110="",$E110&lt;=$D110,$M110="Canceled",$M110="Declined"),"",IF(COUNTIFS($F$2:$F$201,$F110,$C$2:$C$201,$C110,$D$2:$D$201,"&lt;"&amp;$E110,$E$2:$E$201,"&gt;"&amp;$D110,$M$2:$M$201,"&lt;&gt;Canceled",$M$2:$M$201,"&lt;&gt;Declined",$A$2:$A$201,"&lt;&gt;")&gt;1,"Conflict",""))</f>
        <v/>
      </c>
      <c r="S110" s="20">
        <f>IF($A110="","",TEXTJOIN(CHAR(59)&amp;" ",TRUE,IF(AND($I110&lt;&gt;"",$P110&lt;&gt;"",$I110&gt;$P110),"Over capacity",""),IF(AND($F110&lt;&gt;"",$D110&lt;&gt;"",$D110&lt;IFERROR(INDEX(Lists!$D$2:$D$6,MATCH($F110,Lists!$A$2:$A$6,0)),$D110)),"Before opening time",""),IF(AND($F110&lt;&gt;"",$E110&lt;&gt;"",$E110&gt;IFERROR(INDEX(Lists!$E$2:$E$6,MATCH($F110,Lists!$A$2:$A$6,0)),$E110)),"After closing time",""),IF(AND(OR($M110="Approved",$M110="Declined",$M110="Completed"),$N110=""),"Approval owner missing",""),IF(AND(OR($M110="Approved",$M110="Declined",$M110="Completed"),$O110=""),"Decision date missing",""),IF(AND($C110&lt;TODAY(),$C110&lt;&gt;"",$M110&lt;&gt;"Completed",$M110&lt;&gt;"Canceled",$M110&lt;&gt;"Declined"),"Past booking unresolved","")))</f>
        <v/>
      </c>
      <c r="T110" s="17" t="n"/>
    </row>
    <row r="111">
      <c r="A111" s="14" t="n"/>
      <c r="B111" s="36" t="n"/>
      <c r="C111" s="36" t="n"/>
      <c r="D111" s="16" t="n"/>
      <c r="E111" s="16" t="n"/>
      <c r="F111" s="14" t="n"/>
      <c r="G111" s="17" t="n"/>
      <c r="H111" s="14" t="n"/>
      <c r="I111" s="14" t="n"/>
      <c r="J111" s="14" t="n"/>
      <c r="K111" s="17" t="n"/>
      <c r="L111" s="14" t="n"/>
      <c r="M111" s="14" t="n"/>
      <c r="N111" s="14" t="n"/>
      <c r="O111" s="36" t="n"/>
      <c r="P111" s="18">
        <f>IF(OR($A111="",$F111=""),"",IFERROR(INDEX(Lists!$C$2:$C$6,MATCH($F111,Lists!$A$2:$A$6,0)),""))</f>
        <v/>
      </c>
      <c r="Q111" s="19">
        <f>IF(OR($A111="",$D111="",$E111="",$E111&lt;=$D111),"",ROUND(($E111-$D111)*24,2))</f>
        <v/>
      </c>
      <c r="R111" s="18">
        <f>IF(OR($A111="",$C111="",$D111="",$E111="",$F111="",$E111&lt;=$D111,$M111="Canceled",$M111="Declined"),"",IF(COUNTIFS($F$2:$F$201,$F111,$C$2:$C$201,$C111,$D$2:$D$201,"&lt;"&amp;$E111,$E$2:$E$201,"&gt;"&amp;$D111,$M$2:$M$201,"&lt;&gt;Canceled",$M$2:$M$201,"&lt;&gt;Declined",$A$2:$A$201,"&lt;&gt;")&gt;1,"Conflict",""))</f>
        <v/>
      </c>
      <c r="S111" s="20">
        <f>IF($A111="","",TEXTJOIN(CHAR(59)&amp;" ",TRUE,IF(AND($I111&lt;&gt;"",$P111&lt;&gt;"",$I111&gt;$P111),"Over capacity",""),IF(AND($F111&lt;&gt;"",$D111&lt;&gt;"",$D111&lt;IFERROR(INDEX(Lists!$D$2:$D$6,MATCH($F111,Lists!$A$2:$A$6,0)),$D111)),"Before opening time",""),IF(AND($F111&lt;&gt;"",$E111&lt;&gt;"",$E111&gt;IFERROR(INDEX(Lists!$E$2:$E$6,MATCH($F111,Lists!$A$2:$A$6,0)),$E111)),"After closing time",""),IF(AND(OR($M111="Approved",$M111="Declined",$M111="Completed"),$N111=""),"Approval owner missing",""),IF(AND(OR($M111="Approved",$M111="Declined",$M111="Completed"),$O111=""),"Decision date missing",""),IF(AND($C111&lt;TODAY(),$C111&lt;&gt;"",$M111&lt;&gt;"Completed",$M111&lt;&gt;"Canceled",$M111&lt;&gt;"Declined"),"Past booking unresolved","")))</f>
        <v/>
      </c>
      <c r="T111" s="17" t="n"/>
    </row>
    <row r="112">
      <c r="A112" s="14" t="n"/>
      <c r="B112" s="36" t="n"/>
      <c r="C112" s="36" t="n"/>
      <c r="D112" s="16" t="n"/>
      <c r="E112" s="16" t="n"/>
      <c r="F112" s="14" t="n"/>
      <c r="G112" s="17" t="n"/>
      <c r="H112" s="14" t="n"/>
      <c r="I112" s="14" t="n"/>
      <c r="J112" s="14" t="n"/>
      <c r="K112" s="17" t="n"/>
      <c r="L112" s="14" t="n"/>
      <c r="M112" s="14" t="n"/>
      <c r="N112" s="14" t="n"/>
      <c r="O112" s="36" t="n"/>
      <c r="P112" s="18">
        <f>IF(OR($A112="",$F112=""),"",IFERROR(INDEX(Lists!$C$2:$C$6,MATCH($F112,Lists!$A$2:$A$6,0)),""))</f>
        <v/>
      </c>
      <c r="Q112" s="19">
        <f>IF(OR($A112="",$D112="",$E112="",$E112&lt;=$D112),"",ROUND(($E112-$D112)*24,2))</f>
        <v/>
      </c>
      <c r="R112" s="18">
        <f>IF(OR($A112="",$C112="",$D112="",$E112="",$F112="",$E112&lt;=$D112,$M112="Canceled",$M112="Declined"),"",IF(COUNTIFS($F$2:$F$201,$F112,$C$2:$C$201,$C112,$D$2:$D$201,"&lt;"&amp;$E112,$E$2:$E$201,"&gt;"&amp;$D112,$M$2:$M$201,"&lt;&gt;Canceled",$M$2:$M$201,"&lt;&gt;Declined",$A$2:$A$201,"&lt;&gt;")&gt;1,"Conflict",""))</f>
        <v/>
      </c>
      <c r="S112" s="20">
        <f>IF($A112="","",TEXTJOIN(CHAR(59)&amp;" ",TRUE,IF(AND($I112&lt;&gt;"",$P112&lt;&gt;"",$I112&gt;$P112),"Over capacity",""),IF(AND($F112&lt;&gt;"",$D112&lt;&gt;"",$D112&lt;IFERROR(INDEX(Lists!$D$2:$D$6,MATCH($F112,Lists!$A$2:$A$6,0)),$D112)),"Before opening time",""),IF(AND($F112&lt;&gt;"",$E112&lt;&gt;"",$E112&gt;IFERROR(INDEX(Lists!$E$2:$E$6,MATCH($F112,Lists!$A$2:$A$6,0)),$E112)),"After closing time",""),IF(AND(OR($M112="Approved",$M112="Declined",$M112="Completed"),$N112=""),"Approval owner missing",""),IF(AND(OR($M112="Approved",$M112="Declined",$M112="Completed"),$O112=""),"Decision date missing",""),IF(AND($C112&lt;TODAY(),$C112&lt;&gt;"",$M112&lt;&gt;"Completed",$M112&lt;&gt;"Canceled",$M112&lt;&gt;"Declined"),"Past booking unresolved","")))</f>
        <v/>
      </c>
      <c r="T112" s="17" t="n"/>
    </row>
    <row r="113">
      <c r="A113" s="14" t="n"/>
      <c r="B113" s="36" t="n"/>
      <c r="C113" s="36" t="n"/>
      <c r="D113" s="16" t="n"/>
      <c r="E113" s="16" t="n"/>
      <c r="F113" s="14" t="n"/>
      <c r="G113" s="17" t="n"/>
      <c r="H113" s="14" t="n"/>
      <c r="I113" s="14" t="n"/>
      <c r="J113" s="14" t="n"/>
      <c r="K113" s="17" t="n"/>
      <c r="L113" s="14" t="n"/>
      <c r="M113" s="14" t="n"/>
      <c r="N113" s="14" t="n"/>
      <c r="O113" s="36" t="n"/>
      <c r="P113" s="18">
        <f>IF(OR($A113="",$F113=""),"",IFERROR(INDEX(Lists!$C$2:$C$6,MATCH($F113,Lists!$A$2:$A$6,0)),""))</f>
        <v/>
      </c>
      <c r="Q113" s="19">
        <f>IF(OR($A113="",$D113="",$E113="",$E113&lt;=$D113),"",ROUND(($E113-$D113)*24,2))</f>
        <v/>
      </c>
      <c r="R113" s="18">
        <f>IF(OR($A113="",$C113="",$D113="",$E113="",$F113="",$E113&lt;=$D113,$M113="Canceled",$M113="Declined"),"",IF(COUNTIFS($F$2:$F$201,$F113,$C$2:$C$201,$C113,$D$2:$D$201,"&lt;"&amp;$E113,$E$2:$E$201,"&gt;"&amp;$D113,$M$2:$M$201,"&lt;&gt;Canceled",$M$2:$M$201,"&lt;&gt;Declined",$A$2:$A$201,"&lt;&gt;")&gt;1,"Conflict",""))</f>
        <v/>
      </c>
      <c r="S113" s="20">
        <f>IF($A113="","",TEXTJOIN(CHAR(59)&amp;" ",TRUE,IF(AND($I113&lt;&gt;"",$P113&lt;&gt;"",$I113&gt;$P113),"Over capacity",""),IF(AND($F113&lt;&gt;"",$D113&lt;&gt;"",$D113&lt;IFERROR(INDEX(Lists!$D$2:$D$6,MATCH($F113,Lists!$A$2:$A$6,0)),$D113)),"Before opening time",""),IF(AND($F113&lt;&gt;"",$E113&lt;&gt;"",$E113&gt;IFERROR(INDEX(Lists!$E$2:$E$6,MATCH($F113,Lists!$A$2:$A$6,0)),$E113)),"After closing time",""),IF(AND(OR($M113="Approved",$M113="Declined",$M113="Completed"),$N113=""),"Approval owner missing",""),IF(AND(OR($M113="Approved",$M113="Declined",$M113="Completed"),$O113=""),"Decision date missing",""),IF(AND($C113&lt;TODAY(),$C113&lt;&gt;"",$M113&lt;&gt;"Completed",$M113&lt;&gt;"Canceled",$M113&lt;&gt;"Declined"),"Past booking unresolved","")))</f>
        <v/>
      </c>
      <c r="T113" s="17" t="n"/>
    </row>
    <row r="114">
      <c r="A114" s="14" t="n"/>
      <c r="B114" s="36" t="n"/>
      <c r="C114" s="36" t="n"/>
      <c r="D114" s="16" t="n"/>
      <c r="E114" s="16" t="n"/>
      <c r="F114" s="14" t="n"/>
      <c r="G114" s="17" t="n"/>
      <c r="H114" s="14" t="n"/>
      <c r="I114" s="14" t="n"/>
      <c r="J114" s="14" t="n"/>
      <c r="K114" s="17" t="n"/>
      <c r="L114" s="14" t="n"/>
      <c r="M114" s="14" t="n"/>
      <c r="N114" s="14" t="n"/>
      <c r="O114" s="36" t="n"/>
      <c r="P114" s="18">
        <f>IF(OR($A114="",$F114=""),"",IFERROR(INDEX(Lists!$C$2:$C$6,MATCH($F114,Lists!$A$2:$A$6,0)),""))</f>
        <v/>
      </c>
      <c r="Q114" s="19">
        <f>IF(OR($A114="",$D114="",$E114="",$E114&lt;=$D114),"",ROUND(($E114-$D114)*24,2))</f>
        <v/>
      </c>
      <c r="R114" s="18">
        <f>IF(OR($A114="",$C114="",$D114="",$E114="",$F114="",$E114&lt;=$D114,$M114="Canceled",$M114="Declined"),"",IF(COUNTIFS($F$2:$F$201,$F114,$C$2:$C$201,$C114,$D$2:$D$201,"&lt;"&amp;$E114,$E$2:$E$201,"&gt;"&amp;$D114,$M$2:$M$201,"&lt;&gt;Canceled",$M$2:$M$201,"&lt;&gt;Declined",$A$2:$A$201,"&lt;&gt;")&gt;1,"Conflict",""))</f>
        <v/>
      </c>
      <c r="S114" s="20">
        <f>IF($A114="","",TEXTJOIN(CHAR(59)&amp;" ",TRUE,IF(AND($I114&lt;&gt;"",$P114&lt;&gt;"",$I114&gt;$P114),"Over capacity",""),IF(AND($F114&lt;&gt;"",$D114&lt;&gt;"",$D114&lt;IFERROR(INDEX(Lists!$D$2:$D$6,MATCH($F114,Lists!$A$2:$A$6,0)),$D114)),"Before opening time",""),IF(AND($F114&lt;&gt;"",$E114&lt;&gt;"",$E114&gt;IFERROR(INDEX(Lists!$E$2:$E$6,MATCH($F114,Lists!$A$2:$A$6,0)),$E114)),"After closing time",""),IF(AND(OR($M114="Approved",$M114="Declined",$M114="Completed"),$N114=""),"Approval owner missing",""),IF(AND(OR($M114="Approved",$M114="Declined",$M114="Completed"),$O114=""),"Decision date missing",""),IF(AND($C114&lt;TODAY(),$C114&lt;&gt;"",$M114&lt;&gt;"Completed",$M114&lt;&gt;"Canceled",$M114&lt;&gt;"Declined"),"Past booking unresolved","")))</f>
        <v/>
      </c>
      <c r="T114" s="17" t="n"/>
    </row>
    <row r="115">
      <c r="A115" s="14" t="n"/>
      <c r="B115" s="36" t="n"/>
      <c r="C115" s="36" t="n"/>
      <c r="D115" s="16" t="n"/>
      <c r="E115" s="16" t="n"/>
      <c r="F115" s="14" t="n"/>
      <c r="G115" s="17" t="n"/>
      <c r="H115" s="14" t="n"/>
      <c r="I115" s="14" t="n"/>
      <c r="J115" s="14" t="n"/>
      <c r="K115" s="17" t="n"/>
      <c r="L115" s="14" t="n"/>
      <c r="M115" s="14" t="n"/>
      <c r="N115" s="14" t="n"/>
      <c r="O115" s="36" t="n"/>
      <c r="P115" s="18">
        <f>IF(OR($A115="",$F115=""),"",IFERROR(INDEX(Lists!$C$2:$C$6,MATCH($F115,Lists!$A$2:$A$6,0)),""))</f>
        <v/>
      </c>
      <c r="Q115" s="19">
        <f>IF(OR($A115="",$D115="",$E115="",$E115&lt;=$D115),"",ROUND(($E115-$D115)*24,2))</f>
        <v/>
      </c>
      <c r="R115" s="18">
        <f>IF(OR($A115="",$C115="",$D115="",$E115="",$F115="",$E115&lt;=$D115,$M115="Canceled",$M115="Declined"),"",IF(COUNTIFS($F$2:$F$201,$F115,$C$2:$C$201,$C115,$D$2:$D$201,"&lt;"&amp;$E115,$E$2:$E$201,"&gt;"&amp;$D115,$M$2:$M$201,"&lt;&gt;Canceled",$M$2:$M$201,"&lt;&gt;Declined",$A$2:$A$201,"&lt;&gt;")&gt;1,"Conflict",""))</f>
        <v/>
      </c>
      <c r="S115" s="20">
        <f>IF($A115="","",TEXTJOIN(CHAR(59)&amp;" ",TRUE,IF(AND($I115&lt;&gt;"",$P115&lt;&gt;"",$I115&gt;$P115),"Over capacity",""),IF(AND($F115&lt;&gt;"",$D115&lt;&gt;"",$D115&lt;IFERROR(INDEX(Lists!$D$2:$D$6,MATCH($F115,Lists!$A$2:$A$6,0)),$D115)),"Before opening time",""),IF(AND($F115&lt;&gt;"",$E115&lt;&gt;"",$E115&gt;IFERROR(INDEX(Lists!$E$2:$E$6,MATCH($F115,Lists!$A$2:$A$6,0)),$E115)),"After closing time",""),IF(AND(OR($M115="Approved",$M115="Declined",$M115="Completed"),$N115=""),"Approval owner missing",""),IF(AND(OR($M115="Approved",$M115="Declined",$M115="Completed"),$O115=""),"Decision date missing",""),IF(AND($C115&lt;TODAY(),$C115&lt;&gt;"",$M115&lt;&gt;"Completed",$M115&lt;&gt;"Canceled",$M115&lt;&gt;"Declined"),"Past booking unresolved","")))</f>
        <v/>
      </c>
      <c r="T115" s="17" t="n"/>
    </row>
    <row r="116">
      <c r="A116" s="14" t="n"/>
      <c r="B116" s="36" t="n"/>
      <c r="C116" s="36" t="n"/>
      <c r="D116" s="16" t="n"/>
      <c r="E116" s="16" t="n"/>
      <c r="F116" s="14" t="n"/>
      <c r="G116" s="17" t="n"/>
      <c r="H116" s="14" t="n"/>
      <c r="I116" s="14" t="n"/>
      <c r="J116" s="14" t="n"/>
      <c r="K116" s="17" t="n"/>
      <c r="L116" s="14" t="n"/>
      <c r="M116" s="14" t="n"/>
      <c r="N116" s="14" t="n"/>
      <c r="O116" s="36" t="n"/>
      <c r="P116" s="18">
        <f>IF(OR($A116="",$F116=""),"",IFERROR(INDEX(Lists!$C$2:$C$6,MATCH($F116,Lists!$A$2:$A$6,0)),""))</f>
        <v/>
      </c>
      <c r="Q116" s="19">
        <f>IF(OR($A116="",$D116="",$E116="",$E116&lt;=$D116),"",ROUND(($E116-$D116)*24,2))</f>
        <v/>
      </c>
      <c r="R116" s="18">
        <f>IF(OR($A116="",$C116="",$D116="",$E116="",$F116="",$E116&lt;=$D116,$M116="Canceled",$M116="Declined"),"",IF(COUNTIFS($F$2:$F$201,$F116,$C$2:$C$201,$C116,$D$2:$D$201,"&lt;"&amp;$E116,$E$2:$E$201,"&gt;"&amp;$D116,$M$2:$M$201,"&lt;&gt;Canceled",$M$2:$M$201,"&lt;&gt;Declined",$A$2:$A$201,"&lt;&gt;")&gt;1,"Conflict",""))</f>
        <v/>
      </c>
      <c r="S116" s="20">
        <f>IF($A116="","",TEXTJOIN(CHAR(59)&amp;" ",TRUE,IF(AND($I116&lt;&gt;"",$P116&lt;&gt;"",$I116&gt;$P116),"Over capacity",""),IF(AND($F116&lt;&gt;"",$D116&lt;&gt;"",$D116&lt;IFERROR(INDEX(Lists!$D$2:$D$6,MATCH($F116,Lists!$A$2:$A$6,0)),$D116)),"Before opening time",""),IF(AND($F116&lt;&gt;"",$E116&lt;&gt;"",$E116&gt;IFERROR(INDEX(Lists!$E$2:$E$6,MATCH($F116,Lists!$A$2:$A$6,0)),$E116)),"After closing time",""),IF(AND(OR($M116="Approved",$M116="Declined",$M116="Completed"),$N116=""),"Approval owner missing",""),IF(AND(OR($M116="Approved",$M116="Declined",$M116="Completed"),$O116=""),"Decision date missing",""),IF(AND($C116&lt;TODAY(),$C116&lt;&gt;"",$M116&lt;&gt;"Completed",$M116&lt;&gt;"Canceled",$M116&lt;&gt;"Declined"),"Past booking unresolved","")))</f>
        <v/>
      </c>
      <c r="T116" s="17" t="n"/>
    </row>
    <row r="117">
      <c r="A117" s="14" t="n"/>
      <c r="B117" s="36" t="n"/>
      <c r="C117" s="36" t="n"/>
      <c r="D117" s="16" t="n"/>
      <c r="E117" s="16" t="n"/>
      <c r="F117" s="14" t="n"/>
      <c r="G117" s="17" t="n"/>
      <c r="H117" s="14" t="n"/>
      <c r="I117" s="14" t="n"/>
      <c r="J117" s="14" t="n"/>
      <c r="K117" s="17" t="n"/>
      <c r="L117" s="14" t="n"/>
      <c r="M117" s="14" t="n"/>
      <c r="N117" s="14" t="n"/>
      <c r="O117" s="36" t="n"/>
      <c r="P117" s="18">
        <f>IF(OR($A117="",$F117=""),"",IFERROR(INDEX(Lists!$C$2:$C$6,MATCH($F117,Lists!$A$2:$A$6,0)),""))</f>
        <v/>
      </c>
      <c r="Q117" s="19">
        <f>IF(OR($A117="",$D117="",$E117="",$E117&lt;=$D117),"",ROUND(($E117-$D117)*24,2))</f>
        <v/>
      </c>
      <c r="R117" s="18">
        <f>IF(OR($A117="",$C117="",$D117="",$E117="",$F117="",$E117&lt;=$D117,$M117="Canceled",$M117="Declined"),"",IF(COUNTIFS($F$2:$F$201,$F117,$C$2:$C$201,$C117,$D$2:$D$201,"&lt;"&amp;$E117,$E$2:$E$201,"&gt;"&amp;$D117,$M$2:$M$201,"&lt;&gt;Canceled",$M$2:$M$201,"&lt;&gt;Declined",$A$2:$A$201,"&lt;&gt;")&gt;1,"Conflict",""))</f>
        <v/>
      </c>
      <c r="S117" s="20">
        <f>IF($A117="","",TEXTJOIN(CHAR(59)&amp;" ",TRUE,IF(AND($I117&lt;&gt;"",$P117&lt;&gt;"",$I117&gt;$P117),"Over capacity",""),IF(AND($F117&lt;&gt;"",$D117&lt;&gt;"",$D117&lt;IFERROR(INDEX(Lists!$D$2:$D$6,MATCH($F117,Lists!$A$2:$A$6,0)),$D117)),"Before opening time",""),IF(AND($F117&lt;&gt;"",$E117&lt;&gt;"",$E117&gt;IFERROR(INDEX(Lists!$E$2:$E$6,MATCH($F117,Lists!$A$2:$A$6,0)),$E117)),"After closing time",""),IF(AND(OR($M117="Approved",$M117="Declined",$M117="Completed"),$N117=""),"Approval owner missing",""),IF(AND(OR($M117="Approved",$M117="Declined",$M117="Completed"),$O117=""),"Decision date missing",""),IF(AND($C117&lt;TODAY(),$C117&lt;&gt;"",$M117&lt;&gt;"Completed",$M117&lt;&gt;"Canceled",$M117&lt;&gt;"Declined"),"Past booking unresolved","")))</f>
        <v/>
      </c>
      <c r="T117" s="17" t="n"/>
    </row>
    <row r="118">
      <c r="A118" s="14" t="n"/>
      <c r="B118" s="36" t="n"/>
      <c r="C118" s="36" t="n"/>
      <c r="D118" s="16" t="n"/>
      <c r="E118" s="16" t="n"/>
      <c r="F118" s="14" t="n"/>
      <c r="G118" s="17" t="n"/>
      <c r="H118" s="14" t="n"/>
      <c r="I118" s="14" t="n"/>
      <c r="J118" s="14" t="n"/>
      <c r="K118" s="17" t="n"/>
      <c r="L118" s="14" t="n"/>
      <c r="M118" s="14" t="n"/>
      <c r="N118" s="14" t="n"/>
      <c r="O118" s="36" t="n"/>
      <c r="P118" s="18">
        <f>IF(OR($A118="",$F118=""),"",IFERROR(INDEX(Lists!$C$2:$C$6,MATCH($F118,Lists!$A$2:$A$6,0)),""))</f>
        <v/>
      </c>
      <c r="Q118" s="19">
        <f>IF(OR($A118="",$D118="",$E118="",$E118&lt;=$D118),"",ROUND(($E118-$D118)*24,2))</f>
        <v/>
      </c>
      <c r="R118" s="18">
        <f>IF(OR($A118="",$C118="",$D118="",$E118="",$F118="",$E118&lt;=$D118,$M118="Canceled",$M118="Declined"),"",IF(COUNTIFS($F$2:$F$201,$F118,$C$2:$C$201,$C118,$D$2:$D$201,"&lt;"&amp;$E118,$E$2:$E$201,"&gt;"&amp;$D118,$M$2:$M$201,"&lt;&gt;Canceled",$M$2:$M$201,"&lt;&gt;Declined",$A$2:$A$201,"&lt;&gt;")&gt;1,"Conflict",""))</f>
        <v/>
      </c>
      <c r="S118" s="20">
        <f>IF($A118="","",TEXTJOIN(CHAR(59)&amp;" ",TRUE,IF(AND($I118&lt;&gt;"",$P118&lt;&gt;"",$I118&gt;$P118),"Over capacity",""),IF(AND($F118&lt;&gt;"",$D118&lt;&gt;"",$D118&lt;IFERROR(INDEX(Lists!$D$2:$D$6,MATCH($F118,Lists!$A$2:$A$6,0)),$D118)),"Before opening time",""),IF(AND($F118&lt;&gt;"",$E118&lt;&gt;"",$E118&gt;IFERROR(INDEX(Lists!$E$2:$E$6,MATCH($F118,Lists!$A$2:$A$6,0)),$E118)),"After closing time",""),IF(AND(OR($M118="Approved",$M118="Declined",$M118="Completed"),$N118=""),"Approval owner missing",""),IF(AND(OR($M118="Approved",$M118="Declined",$M118="Completed"),$O118=""),"Decision date missing",""),IF(AND($C118&lt;TODAY(),$C118&lt;&gt;"",$M118&lt;&gt;"Completed",$M118&lt;&gt;"Canceled",$M118&lt;&gt;"Declined"),"Past booking unresolved","")))</f>
        <v/>
      </c>
      <c r="T118" s="17" t="n"/>
    </row>
    <row r="119">
      <c r="A119" s="14" t="n"/>
      <c r="B119" s="36" t="n"/>
      <c r="C119" s="36" t="n"/>
      <c r="D119" s="16" t="n"/>
      <c r="E119" s="16" t="n"/>
      <c r="F119" s="14" t="n"/>
      <c r="G119" s="17" t="n"/>
      <c r="H119" s="14" t="n"/>
      <c r="I119" s="14" t="n"/>
      <c r="J119" s="14" t="n"/>
      <c r="K119" s="17" t="n"/>
      <c r="L119" s="14" t="n"/>
      <c r="M119" s="14" t="n"/>
      <c r="N119" s="14" t="n"/>
      <c r="O119" s="36" t="n"/>
      <c r="P119" s="18">
        <f>IF(OR($A119="",$F119=""),"",IFERROR(INDEX(Lists!$C$2:$C$6,MATCH($F119,Lists!$A$2:$A$6,0)),""))</f>
        <v/>
      </c>
      <c r="Q119" s="19">
        <f>IF(OR($A119="",$D119="",$E119="",$E119&lt;=$D119),"",ROUND(($E119-$D119)*24,2))</f>
        <v/>
      </c>
      <c r="R119" s="18">
        <f>IF(OR($A119="",$C119="",$D119="",$E119="",$F119="",$E119&lt;=$D119,$M119="Canceled",$M119="Declined"),"",IF(COUNTIFS($F$2:$F$201,$F119,$C$2:$C$201,$C119,$D$2:$D$201,"&lt;"&amp;$E119,$E$2:$E$201,"&gt;"&amp;$D119,$M$2:$M$201,"&lt;&gt;Canceled",$M$2:$M$201,"&lt;&gt;Declined",$A$2:$A$201,"&lt;&gt;")&gt;1,"Conflict",""))</f>
        <v/>
      </c>
      <c r="S119" s="20">
        <f>IF($A119="","",TEXTJOIN(CHAR(59)&amp;" ",TRUE,IF(AND($I119&lt;&gt;"",$P119&lt;&gt;"",$I119&gt;$P119),"Over capacity",""),IF(AND($F119&lt;&gt;"",$D119&lt;&gt;"",$D119&lt;IFERROR(INDEX(Lists!$D$2:$D$6,MATCH($F119,Lists!$A$2:$A$6,0)),$D119)),"Before opening time",""),IF(AND($F119&lt;&gt;"",$E119&lt;&gt;"",$E119&gt;IFERROR(INDEX(Lists!$E$2:$E$6,MATCH($F119,Lists!$A$2:$A$6,0)),$E119)),"After closing time",""),IF(AND(OR($M119="Approved",$M119="Declined",$M119="Completed"),$N119=""),"Approval owner missing",""),IF(AND(OR($M119="Approved",$M119="Declined",$M119="Completed"),$O119=""),"Decision date missing",""),IF(AND($C119&lt;TODAY(),$C119&lt;&gt;"",$M119&lt;&gt;"Completed",$M119&lt;&gt;"Canceled",$M119&lt;&gt;"Declined"),"Past booking unresolved","")))</f>
        <v/>
      </c>
      <c r="T119" s="17" t="n"/>
    </row>
    <row r="120">
      <c r="A120" s="14" t="n"/>
      <c r="B120" s="36" t="n"/>
      <c r="C120" s="36" t="n"/>
      <c r="D120" s="16" t="n"/>
      <c r="E120" s="16" t="n"/>
      <c r="F120" s="14" t="n"/>
      <c r="G120" s="17" t="n"/>
      <c r="H120" s="14" t="n"/>
      <c r="I120" s="14" t="n"/>
      <c r="J120" s="14" t="n"/>
      <c r="K120" s="17" t="n"/>
      <c r="L120" s="14" t="n"/>
      <c r="M120" s="14" t="n"/>
      <c r="N120" s="14" t="n"/>
      <c r="O120" s="36" t="n"/>
      <c r="P120" s="18">
        <f>IF(OR($A120="",$F120=""),"",IFERROR(INDEX(Lists!$C$2:$C$6,MATCH($F120,Lists!$A$2:$A$6,0)),""))</f>
        <v/>
      </c>
      <c r="Q120" s="19">
        <f>IF(OR($A120="",$D120="",$E120="",$E120&lt;=$D120),"",ROUND(($E120-$D120)*24,2))</f>
        <v/>
      </c>
      <c r="R120" s="18">
        <f>IF(OR($A120="",$C120="",$D120="",$E120="",$F120="",$E120&lt;=$D120,$M120="Canceled",$M120="Declined"),"",IF(COUNTIFS($F$2:$F$201,$F120,$C$2:$C$201,$C120,$D$2:$D$201,"&lt;"&amp;$E120,$E$2:$E$201,"&gt;"&amp;$D120,$M$2:$M$201,"&lt;&gt;Canceled",$M$2:$M$201,"&lt;&gt;Declined",$A$2:$A$201,"&lt;&gt;")&gt;1,"Conflict",""))</f>
        <v/>
      </c>
      <c r="S120" s="20">
        <f>IF($A120="","",TEXTJOIN(CHAR(59)&amp;" ",TRUE,IF(AND($I120&lt;&gt;"",$P120&lt;&gt;"",$I120&gt;$P120),"Over capacity",""),IF(AND($F120&lt;&gt;"",$D120&lt;&gt;"",$D120&lt;IFERROR(INDEX(Lists!$D$2:$D$6,MATCH($F120,Lists!$A$2:$A$6,0)),$D120)),"Before opening time",""),IF(AND($F120&lt;&gt;"",$E120&lt;&gt;"",$E120&gt;IFERROR(INDEX(Lists!$E$2:$E$6,MATCH($F120,Lists!$A$2:$A$6,0)),$E120)),"After closing time",""),IF(AND(OR($M120="Approved",$M120="Declined",$M120="Completed"),$N120=""),"Approval owner missing",""),IF(AND(OR($M120="Approved",$M120="Declined",$M120="Completed"),$O120=""),"Decision date missing",""),IF(AND($C120&lt;TODAY(),$C120&lt;&gt;"",$M120&lt;&gt;"Completed",$M120&lt;&gt;"Canceled",$M120&lt;&gt;"Declined"),"Past booking unresolved","")))</f>
        <v/>
      </c>
      <c r="T120" s="17" t="n"/>
    </row>
    <row r="121">
      <c r="A121" s="14" t="n"/>
      <c r="B121" s="36" t="n"/>
      <c r="C121" s="36" t="n"/>
      <c r="D121" s="16" t="n"/>
      <c r="E121" s="16" t="n"/>
      <c r="F121" s="14" t="n"/>
      <c r="G121" s="17" t="n"/>
      <c r="H121" s="14" t="n"/>
      <c r="I121" s="14" t="n"/>
      <c r="J121" s="14" t="n"/>
      <c r="K121" s="17" t="n"/>
      <c r="L121" s="14" t="n"/>
      <c r="M121" s="14" t="n"/>
      <c r="N121" s="14" t="n"/>
      <c r="O121" s="36" t="n"/>
      <c r="P121" s="18">
        <f>IF(OR($A121="",$F121=""),"",IFERROR(INDEX(Lists!$C$2:$C$6,MATCH($F121,Lists!$A$2:$A$6,0)),""))</f>
        <v/>
      </c>
      <c r="Q121" s="19">
        <f>IF(OR($A121="",$D121="",$E121="",$E121&lt;=$D121),"",ROUND(($E121-$D121)*24,2))</f>
        <v/>
      </c>
      <c r="R121" s="18">
        <f>IF(OR($A121="",$C121="",$D121="",$E121="",$F121="",$E121&lt;=$D121,$M121="Canceled",$M121="Declined"),"",IF(COUNTIFS($F$2:$F$201,$F121,$C$2:$C$201,$C121,$D$2:$D$201,"&lt;"&amp;$E121,$E$2:$E$201,"&gt;"&amp;$D121,$M$2:$M$201,"&lt;&gt;Canceled",$M$2:$M$201,"&lt;&gt;Declined",$A$2:$A$201,"&lt;&gt;")&gt;1,"Conflict",""))</f>
        <v/>
      </c>
      <c r="S121" s="20">
        <f>IF($A121="","",TEXTJOIN(CHAR(59)&amp;" ",TRUE,IF(AND($I121&lt;&gt;"",$P121&lt;&gt;"",$I121&gt;$P121),"Over capacity",""),IF(AND($F121&lt;&gt;"",$D121&lt;&gt;"",$D121&lt;IFERROR(INDEX(Lists!$D$2:$D$6,MATCH($F121,Lists!$A$2:$A$6,0)),$D121)),"Before opening time",""),IF(AND($F121&lt;&gt;"",$E121&lt;&gt;"",$E121&gt;IFERROR(INDEX(Lists!$E$2:$E$6,MATCH($F121,Lists!$A$2:$A$6,0)),$E121)),"After closing time",""),IF(AND(OR($M121="Approved",$M121="Declined",$M121="Completed"),$N121=""),"Approval owner missing",""),IF(AND(OR($M121="Approved",$M121="Declined",$M121="Completed"),$O121=""),"Decision date missing",""),IF(AND($C121&lt;TODAY(),$C121&lt;&gt;"",$M121&lt;&gt;"Completed",$M121&lt;&gt;"Canceled",$M121&lt;&gt;"Declined"),"Past booking unresolved","")))</f>
        <v/>
      </c>
      <c r="T121" s="17" t="n"/>
    </row>
    <row r="122">
      <c r="A122" s="14" t="n"/>
      <c r="B122" s="36" t="n"/>
      <c r="C122" s="36" t="n"/>
      <c r="D122" s="16" t="n"/>
      <c r="E122" s="16" t="n"/>
      <c r="F122" s="14" t="n"/>
      <c r="G122" s="17" t="n"/>
      <c r="H122" s="14" t="n"/>
      <c r="I122" s="14" t="n"/>
      <c r="J122" s="14" t="n"/>
      <c r="K122" s="17" t="n"/>
      <c r="L122" s="14" t="n"/>
      <c r="M122" s="14" t="n"/>
      <c r="N122" s="14" t="n"/>
      <c r="O122" s="36" t="n"/>
      <c r="P122" s="18">
        <f>IF(OR($A122="",$F122=""),"",IFERROR(INDEX(Lists!$C$2:$C$6,MATCH($F122,Lists!$A$2:$A$6,0)),""))</f>
        <v/>
      </c>
      <c r="Q122" s="19">
        <f>IF(OR($A122="",$D122="",$E122="",$E122&lt;=$D122),"",ROUND(($E122-$D122)*24,2))</f>
        <v/>
      </c>
      <c r="R122" s="18">
        <f>IF(OR($A122="",$C122="",$D122="",$E122="",$F122="",$E122&lt;=$D122,$M122="Canceled",$M122="Declined"),"",IF(COUNTIFS($F$2:$F$201,$F122,$C$2:$C$201,$C122,$D$2:$D$201,"&lt;"&amp;$E122,$E$2:$E$201,"&gt;"&amp;$D122,$M$2:$M$201,"&lt;&gt;Canceled",$M$2:$M$201,"&lt;&gt;Declined",$A$2:$A$201,"&lt;&gt;")&gt;1,"Conflict",""))</f>
        <v/>
      </c>
      <c r="S122" s="20">
        <f>IF($A122="","",TEXTJOIN(CHAR(59)&amp;" ",TRUE,IF(AND($I122&lt;&gt;"",$P122&lt;&gt;"",$I122&gt;$P122),"Over capacity",""),IF(AND($F122&lt;&gt;"",$D122&lt;&gt;"",$D122&lt;IFERROR(INDEX(Lists!$D$2:$D$6,MATCH($F122,Lists!$A$2:$A$6,0)),$D122)),"Before opening time",""),IF(AND($F122&lt;&gt;"",$E122&lt;&gt;"",$E122&gt;IFERROR(INDEX(Lists!$E$2:$E$6,MATCH($F122,Lists!$A$2:$A$6,0)),$E122)),"After closing time",""),IF(AND(OR($M122="Approved",$M122="Declined",$M122="Completed"),$N122=""),"Approval owner missing",""),IF(AND(OR($M122="Approved",$M122="Declined",$M122="Completed"),$O122=""),"Decision date missing",""),IF(AND($C122&lt;TODAY(),$C122&lt;&gt;"",$M122&lt;&gt;"Completed",$M122&lt;&gt;"Canceled",$M122&lt;&gt;"Declined"),"Past booking unresolved","")))</f>
        <v/>
      </c>
      <c r="T122" s="17" t="n"/>
    </row>
    <row r="123">
      <c r="A123" s="14" t="n"/>
      <c r="B123" s="36" t="n"/>
      <c r="C123" s="36" t="n"/>
      <c r="D123" s="16" t="n"/>
      <c r="E123" s="16" t="n"/>
      <c r="F123" s="14" t="n"/>
      <c r="G123" s="17" t="n"/>
      <c r="H123" s="14" t="n"/>
      <c r="I123" s="14" t="n"/>
      <c r="J123" s="14" t="n"/>
      <c r="K123" s="17" t="n"/>
      <c r="L123" s="14" t="n"/>
      <c r="M123" s="14" t="n"/>
      <c r="N123" s="14" t="n"/>
      <c r="O123" s="36" t="n"/>
      <c r="P123" s="18">
        <f>IF(OR($A123="",$F123=""),"",IFERROR(INDEX(Lists!$C$2:$C$6,MATCH($F123,Lists!$A$2:$A$6,0)),""))</f>
        <v/>
      </c>
      <c r="Q123" s="19">
        <f>IF(OR($A123="",$D123="",$E123="",$E123&lt;=$D123),"",ROUND(($E123-$D123)*24,2))</f>
        <v/>
      </c>
      <c r="R123" s="18">
        <f>IF(OR($A123="",$C123="",$D123="",$E123="",$F123="",$E123&lt;=$D123,$M123="Canceled",$M123="Declined"),"",IF(COUNTIFS($F$2:$F$201,$F123,$C$2:$C$201,$C123,$D$2:$D$201,"&lt;"&amp;$E123,$E$2:$E$201,"&gt;"&amp;$D123,$M$2:$M$201,"&lt;&gt;Canceled",$M$2:$M$201,"&lt;&gt;Declined",$A$2:$A$201,"&lt;&gt;")&gt;1,"Conflict",""))</f>
        <v/>
      </c>
      <c r="S123" s="20">
        <f>IF($A123="","",TEXTJOIN(CHAR(59)&amp;" ",TRUE,IF(AND($I123&lt;&gt;"",$P123&lt;&gt;"",$I123&gt;$P123),"Over capacity",""),IF(AND($F123&lt;&gt;"",$D123&lt;&gt;"",$D123&lt;IFERROR(INDEX(Lists!$D$2:$D$6,MATCH($F123,Lists!$A$2:$A$6,0)),$D123)),"Before opening time",""),IF(AND($F123&lt;&gt;"",$E123&lt;&gt;"",$E123&gt;IFERROR(INDEX(Lists!$E$2:$E$6,MATCH($F123,Lists!$A$2:$A$6,0)),$E123)),"After closing time",""),IF(AND(OR($M123="Approved",$M123="Declined",$M123="Completed"),$N123=""),"Approval owner missing",""),IF(AND(OR($M123="Approved",$M123="Declined",$M123="Completed"),$O123=""),"Decision date missing",""),IF(AND($C123&lt;TODAY(),$C123&lt;&gt;"",$M123&lt;&gt;"Completed",$M123&lt;&gt;"Canceled",$M123&lt;&gt;"Declined"),"Past booking unresolved","")))</f>
        <v/>
      </c>
      <c r="T123" s="17" t="n"/>
    </row>
    <row r="124">
      <c r="A124" s="14" t="n"/>
      <c r="B124" s="36" t="n"/>
      <c r="C124" s="36" t="n"/>
      <c r="D124" s="16" t="n"/>
      <c r="E124" s="16" t="n"/>
      <c r="F124" s="14" t="n"/>
      <c r="G124" s="17" t="n"/>
      <c r="H124" s="14" t="n"/>
      <c r="I124" s="14" t="n"/>
      <c r="J124" s="14" t="n"/>
      <c r="K124" s="17" t="n"/>
      <c r="L124" s="14" t="n"/>
      <c r="M124" s="14" t="n"/>
      <c r="N124" s="14" t="n"/>
      <c r="O124" s="36" t="n"/>
      <c r="P124" s="18">
        <f>IF(OR($A124="",$F124=""),"",IFERROR(INDEX(Lists!$C$2:$C$6,MATCH($F124,Lists!$A$2:$A$6,0)),""))</f>
        <v/>
      </c>
      <c r="Q124" s="19">
        <f>IF(OR($A124="",$D124="",$E124="",$E124&lt;=$D124),"",ROUND(($E124-$D124)*24,2))</f>
        <v/>
      </c>
      <c r="R124" s="18">
        <f>IF(OR($A124="",$C124="",$D124="",$E124="",$F124="",$E124&lt;=$D124,$M124="Canceled",$M124="Declined"),"",IF(COUNTIFS($F$2:$F$201,$F124,$C$2:$C$201,$C124,$D$2:$D$201,"&lt;"&amp;$E124,$E$2:$E$201,"&gt;"&amp;$D124,$M$2:$M$201,"&lt;&gt;Canceled",$M$2:$M$201,"&lt;&gt;Declined",$A$2:$A$201,"&lt;&gt;")&gt;1,"Conflict",""))</f>
        <v/>
      </c>
      <c r="S124" s="20">
        <f>IF($A124="","",TEXTJOIN(CHAR(59)&amp;" ",TRUE,IF(AND($I124&lt;&gt;"",$P124&lt;&gt;"",$I124&gt;$P124),"Over capacity",""),IF(AND($F124&lt;&gt;"",$D124&lt;&gt;"",$D124&lt;IFERROR(INDEX(Lists!$D$2:$D$6,MATCH($F124,Lists!$A$2:$A$6,0)),$D124)),"Before opening time",""),IF(AND($F124&lt;&gt;"",$E124&lt;&gt;"",$E124&gt;IFERROR(INDEX(Lists!$E$2:$E$6,MATCH($F124,Lists!$A$2:$A$6,0)),$E124)),"After closing time",""),IF(AND(OR($M124="Approved",$M124="Declined",$M124="Completed"),$N124=""),"Approval owner missing",""),IF(AND(OR($M124="Approved",$M124="Declined",$M124="Completed"),$O124=""),"Decision date missing",""),IF(AND($C124&lt;TODAY(),$C124&lt;&gt;"",$M124&lt;&gt;"Completed",$M124&lt;&gt;"Canceled",$M124&lt;&gt;"Declined"),"Past booking unresolved","")))</f>
        <v/>
      </c>
      <c r="T124" s="17" t="n"/>
    </row>
    <row r="125">
      <c r="A125" s="14" t="n"/>
      <c r="B125" s="36" t="n"/>
      <c r="C125" s="36" t="n"/>
      <c r="D125" s="16" t="n"/>
      <c r="E125" s="16" t="n"/>
      <c r="F125" s="14" t="n"/>
      <c r="G125" s="17" t="n"/>
      <c r="H125" s="14" t="n"/>
      <c r="I125" s="14" t="n"/>
      <c r="J125" s="14" t="n"/>
      <c r="K125" s="17" t="n"/>
      <c r="L125" s="14" t="n"/>
      <c r="M125" s="14" t="n"/>
      <c r="N125" s="14" t="n"/>
      <c r="O125" s="36" t="n"/>
      <c r="P125" s="18">
        <f>IF(OR($A125="",$F125=""),"",IFERROR(INDEX(Lists!$C$2:$C$6,MATCH($F125,Lists!$A$2:$A$6,0)),""))</f>
        <v/>
      </c>
      <c r="Q125" s="19">
        <f>IF(OR($A125="",$D125="",$E125="",$E125&lt;=$D125),"",ROUND(($E125-$D125)*24,2))</f>
        <v/>
      </c>
      <c r="R125" s="18">
        <f>IF(OR($A125="",$C125="",$D125="",$E125="",$F125="",$E125&lt;=$D125,$M125="Canceled",$M125="Declined"),"",IF(COUNTIFS($F$2:$F$201,$F125,$C$2:$C$201,$C125,$D$2:$D$201,"&lt;"&amp;$E125,$E$2:$E$201,"&gt;"&amp;$D125,$M$2:$M$201,"&lt;&gt;Canceled",$M$2:$M$201,"&lt;&gt;Declined",$A$2:$A$201,"&lt;&gt;")&gt;1,"Conflict",""))</f>
        <v/>
      </c>
      <c r="S125" s="20">
        <f>IF($A125="","",TEXTJOIN(CHAR(59)&amp;" ",TRUE,IF(AND($I125&lt;&gt;"",$P125&lt;&gt;"",$I125&gt;$P125),"Over capacity",""),IF(AND($F125&lt;&gt;"",$D125&lt;&gt;"",$D125&lt;IFERROR(INDEX(Lists!$D$2:$D$6,MATCH($F125,Lists!$A$2:$A$6,0)),$D125)),"Before opening time",""),IF(AND($F125&lt;&gt;"",$E125&lt;&gt;"",$E125&gt;IFERROR(INDEX(Lists!$E$2:$E$6,MATCH($F125,Lists!$A$2:$A$6,0)),$E125)),"After closing time",""),IF(AND(OR($M125="Approved",$M125="Declined",$M125="Completed"),$N125=""),"Approval owner missing",""),IF(AND(OR($M125="Approved",$M125="Declined",$M125="Completed"),$O125=""),"Decision date missing",""),IF(AND($C125&lt;TODAY(),$C125&lt;&gt;"",$M125&lt;&gt;"Completed",$M125&lt;&gt;"Canceled",$M125&lt;&gt;"Declined"),"Past booking unresolved","")))</f>
        <v/>
      </c>
      <c r="T125" s="17" t="n"/>
    </row>
    <row r="126">
      <c r="A126" s="14" t="n"/>
      <c r="B126" s="36" t="n"/>
      <c r="C126" s="36" t="n"/>
      <c r="D126" s="16" t="n"/>
      <c r="E126" s="16" t="n"/>
      <c r="F126" s="14" t="n"/>
      <c r="G126" s="17" t="n"/>
      <c r="H126" s="14" t="n"/>
      <c r="I126" s="14" t="n"/>
      <c r="J126" s="14" t="n"/>
      <c r="K126" s="17" t="n"/>
      <c r="L126" s="14" t="n"/>
      <c r="M126" s="14" t="n"/>
      <c r="N126" s="14" t="n"/>
      <c r="O126" s="36" t="n"/>
      <c r="P126" s="18">
        <f>IF(OR($A126="",$F126=""),"",IFERROR(INDEX(Lists!$C$2:$C$6,MATCH($F126,Lists!$A$2:$A$6,0)),""))</f>
        <v/>
      </c>
      <c r="Q126" s="19">
        <f>IF(OR($A126="",$D126="",$E126="",$E126&lt;=$D126),"",ROUND(($E126-$D126)*24,2))</f>
        <v/>
      </c>
      <c r="R126" s="18">
        <f>IF(OR($A126="",$C126="",$D126="",$E126="",$F126="",$E126&lt;=$D126,$M126="Canceled",$M126="Declined"),"",IF(COUNTIFS($F$2:$F$201,$F126,$C$2:$C$201,$C126,$D$2:$D$201,"&lt;"&amp;$E126,$E$2:$E$201,"&gt;"&amp;$D126,$M$2:$M$201,"&lt;&gt;Canceled",$M$2:$M$201,"&lt;&gt;Declined",$A$2:$A$201,"&lt;&gt;")&gt;1,"Conflict",""))</f>
        <v/>
      </c>
      <c r="S126" s="20">
        <f>IF($A126="","",TEXTJOIN(CHAR(59)&amp;" ",TRUE,IF(AND($I126&lt;&gt;"",$P126&lt;&gt;"",$I126&gt;$P126),"Over capacity",""),IF(AND($F126&lt;&gt;"",$D126&lt;&gt;"",$D126&lt;IFERROR(INDEX(Lists!$D$2:$D$6,MATCH($F126,Lists!$A$2:$A$6,0)),$D126)),"Before opening time",""),IF(AND($F126&lt;&gt;"",$E126&lt;&gt;"",$E126&gt;IFERROR(INDEX(Lists!$E$2:$E$6,MATCH($F126,Lists!$A$2:$A$6,0)),$E126)),"After closing time",""),IF(AND(OR($M126="Approved",$M126="Declined",$M126="Completed"),$N126=""),"Approval owner missing",""),IF(AND(OR($M126="Approved",$M126="Declined",$M126="Completed"),$O126=""),"Decision date missing",""),IF(AND($C126&lt;TODAY(),$C126&lt;&gt;"",$M126&lt;&gt;"Completed",$M126&lt;&gt;"Canceled",$M126&lt;&gt;"Declined"),"Past booking unresolved","")))</f>
        <v/>
      </c>
      <c r="T126" s="17" t="n"/>
    </row>
    <row r="127">
      <c r="A127" s="14" t="n"/>
      <c r="B127" s="36" t="n"/>
      <c r="C127" s="36" t="n"/>
      <c r="D127" s="16" t="n"/>
      <c r="E127" s="16" t="n"/>
      <c r="F127" s="14" t="n"/>
      <c r="G127" s="17" t="n"/>
      <c r="H127" s="14" t="n"/>
      <c r="I127" s="14" t="n"/>
      <c r="J127" s="14" t="n"/>
      <c r="K127" s="17" t="n"/>
      <c r="L127" s="14" t="n"/>
      <c r="M127" s="14" t="n"/>
      <c r="N127" s="14" t="n"/>
      <c r="O127" s="36" t="n"/>
      <c r="P127" s="18">
        <f>IF(OR($A127="",$F127=""),"",IFERROR(INDEX(Lists!$C$2:$C$6,MATCH($F127,Lists!$A$2:$A$6,0)),""))</f>
        <v/>
      </c>
      <c r="Q127" s="19">
        <f>IF(OR($A127="",$D127="",$E127="",$E127&lt;=$D127),"",ROUND(($E127-$D127)*24,2))</f>
        <v/>
      </c>
      <c r="R127" s="18">
        <f>IF(OR($A127="",$C127="",$D127="",$E127="",$F127="",$E127&lt;=$D127,$M127="Canceled",$M127="Declined"),"",IF(COUNTIFS($F$2:$F$201,$F127,$C$2:$C$201,$C127,$D$2:$D$201,"&lt;"&amp;$E127,$E$2:$E$201,"&gt;"&amp;$D127,$M$2:$M$201,"&lt;&gt;Canceled",$M$2:$M$201,"&lt;&gt;Declined",$A$2:$A$201,"&lt;&gt;")&gt;1,"Conflict",""))</f>
        <v/>
      </c>
      <c r="S127" s="20">
        <f>IF($A127="","",TEXTJOIN(CHAR(59)&amp;" ",TRUE,IF(AND($I127&lt;&gt;"",$P127&lt;&gt;"",$I127&gt;$P127),"Over capacity",""),IF(AND($F127&lt;&gt;"",$D127&lt;&gt;"",$D127&lt;IFERROR(INDEX(Lists!$D$2:$D$6,MATCH($F127,Lists!$A$2:$A$6,0)),$D127)),"Before opening time",""),IF(AND($F127&lt;&gt;"",$E127&lt;&gt;"",$E127&gt;IFERROR(INDEX(Lists!$E$2:$E$6,MATCH($F127,Lists!$A$2:$A$6,0)),$E127)),"After closing time",""),IF(AND(OR($M127="Approved",$M127="Declined",$M127="Completed"),$N127=""),"Approval owner missing",""),IF(AND(OR($M127="Approved",$M127="Declined",$M127="Completed"),$O127=""),"Decision date missing",""),IF(AND($C127&lt;TODAY(),$C127&lt;&gt;"",$M127&lt;&gt;"Completed",$M127&lt;&gt;"Canceled",$M127&lt;&gt;"Declined"),"Past booking unresolved","")))</f>
        <v/>
      </c>
      <c r="T127" s="17" t="n"/>
    </row>
    <row r="128">
      <c r="A128" s="14" t="n"/>
      <c r="B128" s="36" t="n"/>
      <c r="C128" s="36" t="n"/>
      <c r="D128" s="16" t="n"/>
      <c r="E128" s="16" t="n"/>
      <c r="F128" s="14" t="n"/>
      <c r="G128" s="17" t="n"/>
      <c r="H128" s="14" t="n"/>
      <c r="I128" s="14" t="n"/>
      <c r="J128" s="14" t="n"/>
      <c r="K128" s="17" t="n"/>
      <c r="L128" s="14" t="n"/>
      <c r="M128" s="14" t="n"/>
      <c r="N128" s="14" t="n"/>
      <c r="O128" s="36" t="n"/>
      <c r="P128" s="18">
        <f>IF(OR($A128="",$F128=""),"",IFERROR(INDEX(Lists!$C$2:$C$6,MATCH($F128,Lists!$A$2:$A$6,0)),""))</f>
        <v/>
      </c>
      <c r="Q128" s="19">
        <f>IF(OR($A128="",$D128="",$E128="",$E128&lt;=$D128),"",ROUND(($E128-$D128)*24,2))</f>
        <v/>
      </c>
      <c r="R128" s="18">
        <f>IF(OR($A128="",$C128="",$D128="",$E128="",$F128="",$E128&lt;=$D128,$M128="Canceled",$M128="Declined"),"",IF(COUNTIFS($F$2:$F$201,$F128,$C$2:$C$201,$C128,$D$2:$D$201,"&lt;"&amp;$E128,$E$2:$E$201,"&gt;"&amp;$D128,$M$2:$M$201,"&lt;&gt;Canceled",$M$2:$M$201,"&lt;&gt;Declined",$A$2:$A$201,"&lt;&gt;")&gt;1,"Conflict",""))</f>
        <v/>
      </c>
      <c r="S128" s="20">
        <f>IF($A128="","",TEXTJOIN(CHAR(59)&amp;" ",TRUE,IF(AND($I128&lt;&gt;"",$P128&lt;&gt;"",$I128&gt;$P128),"Over capacity",""),IF(AND($F128&lt;&gt;"",$D128&lt;&gt;"",$D128&lt;IFERROR(INDEX(Lists!$D$2:$D$6,MATCH($F128,Lists!$A$2:$A$6,0)),$D128)),"Before opening time",""),IF(AND($F128&lt;&gt;"",$E128&lt;&gt;"",$E128&gt;IFERROR(INDEX(Lists!$E$2:$E$6,MATCH($F128,Lists!$A$2:$A$6,0)),$E128)),"After closing time",""),IF(AND(OR($M128="Approved",$M128="Declined",$M128="Completed"),$N128=""),"Approval owner missing",""),IF(AND(OR($M128="Approved",$M128="Declined",$M128="Completed"),$O128=""),"Decision date missing",""),IF(AND($C128&lt;TODAY(),$C128&lt;&gt;"",$M128&lt;&gt;"Completed",$M128&lt;&gt;"Canceled",$M128&lt;&gt;"Declined"),"Past booking unresolved","")))</f>
        <v/>
      </c>
      <c r="T128" s="17" t="n"/>
    </row>
    <row r="129">
      <c r="A129" s="14" t="n"/>
      <c r="B129" s="36" t="n"/>
      <c r="C129" s="36" t="n"/>
      <c r="D129" s="16" t="n"/>
      <c r="E129" s="16" t="n"/>
      <c r="F129" s="14" t="n"/>
      <c r="G129" s="17" t="n"/>
      <c r="H129" s="14" t="n"/>
      <c r="I129" s="14" t="n"/>
      <c r="J129" s="14" t="n"/>
      <c r="K129" s="17" t="n"/>
      <c r="L129" s="14" t="n"/>
      <c r="M129" s="14" t="n"/>
      <c r="N129" s="14" t="n"/>
      <c r="O129" s="36" t="n"/>
      <c r="P129" s="18">
        <f>IF(OR($A129="",$F129=""),"",IFERROR(INDEX(Lists!$C$2:$C$6,MATCH($F129,Lists!$A$2:$A$6,0)),""))</f>
        <v/>
      </c>
      <c r="Q129" s="19">
        <f>IF(OR($A129="",$D129="",$E129="",$E129&lt;=$D129),"",ROUND(($E129-$D129)*24,2))</f>
        <v/>
      </c>
      <c r="R129" s="18">
        <f>IF(OR($A129="",$C129="",$D129="",$E129="",$F129="",$E129&lt;=$D129,$M129="Canceled",$M129="Declined"),"",IF(COUNTIFS($F$2:$F$201,$F129,$C$2:$C$201,$C129,$D$2:$D$201,"&lt;"&amp;$E129,$E$2:$E$201,"&gt;"&amp;$D129,$M$2:$M$201,"&lt;&gt;Canceled",$M$2:$M$201,"&lt;&gt;Declined",$A$2:$A$201,"&lt;&gt;")&gt;1,"Conflict",""))</f>
        <v/>
      </c>
      <c r="S129" s="20">
        <f>IF($A129="","",TEXTJOIN(CHAR(59)&amp;" ",TRUE,IF(AND($I129&lt;&gt;"",$P129&lt;&gt;"",$I129&gt;$P129),"Over capacity",""),IF(AND($F129&lt;&gt;"",$D129&lt;&gt;"",$D129&lt;IFERROR(INDEX(Lists!$D$2:$D$6,MATCH($F129,Lists!$A$2:$A$6,0)),$D129)),"Before opening time",""),IF(AND($F129&lt;&gt;"",$E129&lt;&gt;"",$E129&gt;IFERROR(INDEX(Lists!$E$2:$E$6,MATCH($F129,Lists!$A$2:$A$6,0)),$E129)),"After closing time",""),IF(AND(OR($M129="Approved",$M129="Declined",$M129="Completed"),$N129=""),"Approval owner missing",""),IF(AND(OR($M129="Approved",$M129="Declined",$M129="Completed"),$O129=""),"Decision date missing",""),IF(AND($C129&lt;TODAY(),$C129&lt;&gt;"",$M129&lt;&gt;"Completed",$M129&lt;&gt;"Canceled",$M129&lt;&gt;"Declined"),"Past booking unresolved","")))</f>
        <v/>
      </c>
      <c r="T129" s="17" t="n"/>
    </row>
    <row r="130">
      <c r="A130" s="14" t="n"/>
      <c r="B130" s="36" t="n"/>
      <c r="C130" s="36" t="n"/>
      <c r="D130" s="16" t="n"/>
      <c r="E130" s="16" t="n"/>
      <c r="F130" s="14" t="n"/>
      <c r="G130" s="17" t="n"/>
      <c r="H130" s="14" t="n"/>
      <c r="I130" s="14" t="n"/>
      <c r="J130" s="14" t="n"/>
      <c r="K130" s="17" t="n"/>
      <c r="L130" s="14" t="n"/>
      <c r="M130" s="14" t="n"/>
      <c r="N130" s="14" t="n"/>
      <c r="O130" s="36" t="n"/>
      <c r="P130" s="18">
        <f>IF(OR($A130="",$F130=""),"",IFERROR(INDEX(Lists!$C$2:$C$6,MATCH($F130,Lists!$A$2:$A$6,0)),""))</f>
        <v/>
      </c>
      <c r="Q130" s="19">
        <f>IF(OR($A130="",$D130="",$E130="",$E130&lt;=$D130),"",ROUND(($E130-$D130)*24,2))</f>
        <v/>
      </c>
      <c r="R130" s="18">
        <f>IF(OR($A130="",$C130="",$D130="",$E130="",$F130="",$E130&lt;=$D130,$M130="Canceled",$M130="Declined"),"",IF(COUNTIFS($F$2:$F$201,$F130,$C$2:$C$201,$C130,$D$2:$D$201,"&lt;"&amp;$E130,$E$2:$E$201,"&gt;"&amp;$D130,$M$2:$M$201,"&lt;&gt;Canceled",$M$2:$M$201,"&lt;&gt;Declined",$A$2:$A$201,"&lt;&gt;")&gt;1,"Conflict",""))</f>
        <v/>
      </c>
      <c r="S130" s="20">
        <f>IF($A130="","",TEXTJOIN(CHAR(59)&amp;" ",TRUE,IF(AND($I130&lt;&gt;"",$P130&lt;&gt;"",$I130&gt;$P130),"Over capacity",""),IF(AND($F130&lt;&gt;"",$D130&lt;&gt;"",$D130&lt;IFERROR(INDEX(Lists!$D$2:$D$6,MATCH($F130,Lists!$A$2:$A$6,0)),$D130)),"Before opening time",""),IF(AND($F130&lt;&gt;"",$E130&lt;&gt;"",$E130&gt;IFERROR(INDEX(Lists!$E$2:$E$6,MATCH($F130,Lists!$A$2:$A$6,0)),$E130)),"After closing time",""),IF(AND(OR($M130="Approved",$M130="Declined",$M130="Completed"),$N130=""),"Approval owner missing",""),IF(AND(OR($M130="Approved",$M130="Declined",$M130="Completed"),$O130=""),"Decision date missing",""),IF(AND($C130&lt;TODAY(),$C130&lt;&gt;"",$M130&lt;&gt;"Completed",$M130&lt;&gt;"Canceled",$M130&lt;&gt;"Declined"),"Past booking unresolved","")))</f>
        <v/>
      </c>
      <c r="T130" s="17" t="n"/>
    </row>
    <row r="131">
      <c r="A131" s="14" t="n"/>
      <c r="B131" s="36" t="n"/>
      <c r="C131" s="36" t="n"/>
      <c r="D131" s="16" t="n"/>
      <c r="E131" s="16" t="n"/>
      <c r="F131" s="14" t="n"/>
      <c r="G131" s="17" t="n"/>
      <c r="H131" s="14" t="n"/>
      <c r="I131" s="14" t="n"/>
      <c r="J131" s="14" t="n"/>
      <c r="K131" s="17" t="n"/>
      <c r="L131" s="14" t="n"/>
      <c r="M131" s="14" t="n"/>
      <c r="N131" s="14" t="n"/>
      <c r="O131" s="36" t="n"/>
      <c r="P131" s="18">
        <f>IF(OR($A131="",$F131=""),"",IFERROR(INDEX(Lists!$C$2:$C$6,MATCH($F131,Lists!$A$2:$A$6,0)),""))</f>
        <v/>
      </c>
      <c r="Q131" s="19">
        <f>IF(OR($A131="",$D131="",$E131="",$E131&lt;=$D131),"",ROUND(($E131-$D131)*24,2))</f>
        <v/>
      </c>
      <c r="R131" s="18">
        <f>IF(OR($A131="",$C131="",$D131="",$E131="",$F131="",$E131&lt;=$D131,$M131="Canceled",$M131="Declined"),"",IF(COUNTIFS($F$2:$F$201,$F131,$C$2:$C$201,$C131,$D$2:$D$201,"&lt;"&amp;$E131,$E$2:$E$201,"&gt;"&amp;$D131,$M$2:$M$201,"&lt;&gt;Canceled",$M$2:$M$201,"&lt;&gt;Declined",$A$2:$A$201,"&lt;&gt;")&gt;1,"Conflict",""))</f>
        <v/>
      </c>
      <c r="S131" s="20">
        <f>IF($A131="","",TEXTJOIN(CHAR(59)&amp;" ",TRUE,IF(AND($I131&lt;&gt;"",$P131&lt;&gt;"",$I131&gt;$P131),"Over capacity",""),IF(AND($F131&lt;&gt;"",$D131&lt;&gt;"",$D131&lt;IFERROR(INDEX(Lists!$D$2:$D$6,MATCH($F131,Lists!$A$2:$A$6,0)),$D131)),"Before opening time",""),IF(AND($F131&lt;&gt;"",$E131&lt;&gt;"",$E131&gt;IFERROR(INDEX(Lists!$E$2:$E$6,MATCH($F131,Lists!$A$2:$A$6,0)),$E131)),"After closing time",""),IF(AND(OR($M131="Approved",$M131="Declined",$M131="Completed"),$N131=""),"Approval owner missing",""),IF(AND(OR($M131="Approved",$M131="Declined",$M131="Completed"),$O131=""),"Decision date missing",""),IF(AND($C131&lt;TODAY(),$C131&lt;&gt;"",$M131&lt;&gt;"Completed",$M131&lt;&gt;"Canceled",$M131&lt;&gt;"Declined"),"Past booking unresolved","")))</f>
        <v/>
      </c>
      <c r="T131" s="17" t="n"/>
    </row>
    <row r="132">
      <c r="A132" s="14" t="n"/>
      <c r="B132" s="36" t="n"/>
      <c r="C132" s="36" t="n"/>
      <c r="D132" s="16" t="n"/>
      <c r="E132" s="16" t="n"/>
      <c r="F132" s="14" t="n"/>
      <c r="G132" s="17" t="n"/>
      <c r="H132" s="14" t="n"/>
      <c r="I132" s="14" t="n"/>
      <c r="J132" s="14" t="n"/>
      <c r="K132" s="17" t="n"/>
      <c r="L132" s="14" t="n"/>
      <c r="M132" s="14" t="n"/>
      <c r="N132" s="14" t="n"/>
      <c r="O132" s="36" t="n"/>
      <c r="P132" s="18">
        <f>IF(OR($A132="",$F132=""),"",IFERROR(INDEX(Lists!$C$2:$C$6,MATCH($F132,Lists!$A$2:$A$6,0)),""))</f>
        <v/>
      </c>
      <c r="Q132" s="19">
        <f>IF(OR($A132="",$D132="",$E132="",$E132&lt;=$D132),"",ROUND(($E132-$D132)*24,2))</f>
        <v/>
      </c>
      <c r="R132" s="18">
        <f>IF(OR($A132="",$C132="",$D132="",$E132="",$F132="",$E132&lt;=$D132,$M132="Canceled",$M132="Declined"),"",IF(COUNTIFS($F$2:$F$201,$F132,$C$2:$C$201,$C132,$D$2:$D$201,"&lt;"&amp;$E132,$E$2:$E$201,"&gt;"&amp;$D132,$M$2:$M$201,"&lt;&gt;Canceled",$M$2:$M$201,"&lt;&gt;Declined",$A$2:$A$201,"&lt;&gt;")&gt;1,"Conflict",""))</f>
        <v/>
      </c>
      <c r="S132" s="20">
        <f>IF($A132="","",TEXTJOIN(CHAR(59)&amp;" ",TRUE,IF(AND($I132&lt;&gt;"",$P132&lt;&gt;"",$I132&gt;$P132),"Over capacity",""),IF(AND($F132&lt;&gt;"",$D132&lt;&gt;"",$D132&lt;IFERROR(INDEX(Lists!$D$2:$D$6,MATCH($F132,Lists!$A$2:$A$6,0)),$D132)),"Before opening time",""),IF(AND($F132&lt;&gt;"",$E132&lt;&gt;"",$E132&gt;IFERROR(INDEX(Lists!$E$2:$E$6,MATCH($F132,Lists!$A$2:$A$6,0)),$E132)),"After closing time",""),IF(AND(OR($M132="Approved",$M132="Declined",$M132="Completed"),$N132=""),"Approval owner missing",""),IF(AND(OR($M132="Approved",$M132="Declined",$M132="Completed"),$O132=""),"Decision date missing",""),IF(AND($C132&lt;TODAY(),$C132&lt;&gt;"",$M132&lt;&gt;"Completed",$M132&lt;&gt;"Canceled",$M132&lt;&gt;"Declined"),"Past booking unresolved","")))</f>
        <v/>
      </c>
      <c r="T132" s="17" t="n"/>
    </row>
    <row r="133">
      <c r="A133" s="14" t="n"/>
      <c r="B133" s="36" t="n"/>
      <c r="C133" s="36" t="n"/>
      <c r="D133" s="16" t="n"/>
      <c r="E133" s="16" t="n"/>
      <c r="F133" s="14" t="n"/>
      <c r="G133" s="17" t="n"/>
      <c r="H133" s="14" t="n"/>
      <c r="I133" s="14" t="n"/>
      <c r="J133" s="14" t="n"/>
      <c r="K133" s="17" t="n"/>
      <c r="L133" s="14" t="n"/>
      <c r="M133" s="14" t="n"/>
      <c r="N133" s="14" t="n"/>
      <c r="O133" s="36" t="n"/>
      <c r="P133" s="18">
        <f>IF(OR($A133="",$F133=""),"",IFERROR(INDEX(Lists!$C$2:$C$6,MATCH($F133,Lists!$A$2:$A$6,0)),""))</f>
        <v/>
      </c>
      <c r="Q133" s="19">
        <f>IF(OR($A133="",$D133="",$E133="",$E133&lt;=$D133),"",ROUND(($E133-$D133)*24,2))</f>
        <v/>
      </c>
      <c r="R133" s="18">
        <f>IF(OR($A133="",$C133="",$D133="",$E133="",$F133="",$E133&lt;=$D133,$M133="Canceled",$M133="Declined"),"",IF(COUNTIFS($F$2:$F$201,$F133,$C$2:$C$201,$C133,$D$2:$D$201,"&lt;"&amp;$E133,$E$2:$E$201,"&gt;"&amp;$D133,$M$2:$M$201,"&lt;&gt;Canceled",$M$2:$M$201,"&lt;&gt;Declined",$A$2:$A$201,"&lt;&gt;")&gt;1,"Conflict",""))</f>
        <v/>
      </c>
      <c r="S133" s="20">
        <f>IF($A133="","",TEXTJOIN(CHAR(59)&amp;" ",TRUE,IF(AND($I133&lt;&gt;"",$P133&lt;&gt;"",$I133&gt;$P133),"Over capacity",""),IF(AND($F133&lt;&gt;"",$D133&lt;&gt;"",$D133&lt;IFERROR(INDEX(Lists!$D$2:$D$6,MATCH($F133,Lists!$A$2:$A$6,0)),$D133)),"Before opening time",""),IF(AND($F133&lt;&gt;"",$E133&lt;&gt;"",$E133&gt;IFERROR(INDEX(Lists!$E$2:$E$6,MATCH($F133,Lists!$A$2:$A$6,0)),$E133)),"After closing time",""),IF(AND(OR($M133="Approved",$M133="Declined",$M133="Completed"),$N133=""),"Approval owner missing",""),IF(AND(OR($M133="Approved",$M133="Declined",$M133="Completed"),$O133=""),"Decision date missing",""),IF(AND($C133&lt;TODAY(),$C133&lt;&gt;"",$M133&lt;&gt;"Completed",$M133&lt;&gt;"Canceled",$M133&lt;&gt;"Declined"),"Past booking unresolved","")))</f>
        <v/>
      </c>
      <c r="T133" s="17" t="n"/>
    </row>
    <row r="134">
      <c r="A134" s="14" t="n"/>
      <c r="B134" s="36" t="n"/>
      <c r="C134" s="36" t="n"/>
      <c r="D134" s="16" t="n"/>
      <c r="E134" s="16" t="n"/>
      <c r="F134" s="14" t="n"/>
      <c r="G134" s="17" t="n"/>
      <c r="H134" s="14" t="n"/>
      <c r="I134" s="14" t="n"/>
      <c r="J134" s="14" t="n"/>
      <c r="K134" s="17" t="n"/>
      <c r="L134" s="14" t="n"/>
      <c r="M134" s="14" t="n"/>
      <c r="N134" s="14" t="n"/>
      <c r="O134" s="36" t="n"/>
      <c r="P134" s="18">
        <f>IF(OR($A134="",$F134=""),"",IFERROR(INDEX(Lists!$C$2:$C$6,MATCH($F134,Lists!$A$2:$A$6,0)),""))</f>
        <v/>
      </c>
      <c r="Q134" s="19">
        <f>IF(OR($A134="",$D134="",$E134="",$E134&lt;=$D134),"",ROUND(($E134-$D134)*24,2))</f>
        <v/>
      </c>
      <c r="R134" s="18">
        <f>IF(OR($A134="",$C134="",$D134="",$E134="",$F134="",$E134&lt;=$D134,$M134="Canceled",$M134="Declined"),"",IF(COUNTIFS($F$2:$F$201,$F134,$C$2:$C$201,$C134,$D$2:$D$201,"&lt;"&amp;$E134,$E$2:$E$201,"&gt;"&amp;$D134,$M$2:$M$201,"&lt;&gt;Canceled",$M$2:$M$201,"&lt;&gt;Declined",$A$2:$A$201,"&lt;&gt;")&gt;1,"Conflict",""))</f>
        <v/>
      </c>
      <c r="S134" s="20">
        <f>IF($A134="","",TEXTJOIN(CHAR(59)&amp;" ",TRUE,IF(AND($I134&lt;&gt;"",$P134&lt;&gt;"",$I134&gt;$P134),"Over capacity",""),IF(AND($F134&lt;&gt;"",$D134&lt;&gt;"",$D134&lt;IFERROR(INDEX(Lists!$D$2:$D$6,MATCH($F134,Lists!$A$2:$A$6,0)),$D134)),"Before opening time",""),IF(AND($F134&lt;&gt;"",$E134&lt;&gt;"",$E134&gt;IFERROR(INDEX(Lists!$E$2:$E$6,MATCH($F134,Lists!$A$2:$A$6,0)),$E134)),"After closing time",""),IF(AND(OR($M134="Approved",$M134="Declined",$M134="Completed"),$N134=""),"Approval owner missing",""),IF(AND(OR($M134="Approved",$M134="Declined",$M134="Completed"),$O134=""),"Decision date missing",""),IF(AND($C134&lt;TODAY(),$C134&lt;&gt;"",$M134&lt;&gt;"Completed",$M134&lt;&gt;"Canceled",$M134&lt;&gt;"Declined"),"Past booking unresolved","")))</f>
        <v/>
      </c>
      <c r="T134" s="17" t="n"/>
    </row>
    <row r="135">
      <c r="A135" s="14" t="n"/>
      <c r="B135" s="36" t="n"/>
      <c r="C135" s="36" t="n"/>
      <c r="D135" s="16" t="n"/>
      <c r="E135" s="16" t="n"/>
      <c r="F135" s="14" t="n"/>
      <c r="G135" s="17" t="n"/>
      <c r="H135" s="14" t="n"/>
      <c r="I135" s="14" t="n"/>
      <c r="J135" s="14" t="n"/>
      <c r="K135" s="17" t="n"/>
      <c r="L135" s="14" t="n"/>
      <c r="M135" s="14" t="n"/>
      <c r="N135" s="14" t="n"/>
      <c r="O135" s="36" t="n"/>
      <c r="P135" s="18">
        <f>IF(OR($A135="",$F135=""),"",IFERROR(INDEX(Lists!$C$2:$C$6,MATCH($F135,Lists!$A$2:$A$6,0)),""))</f>
        <v/>
      </c>
      <c r="Q135" s="19">
        <f>IF(OR($A135="",$D135="",$E135="",$E135&lt;=$D135),"",ROUND(($E135-$D135)*24,2))</f>
        <v/>
      </c>
      <c r="R135" s="18">
        <f>IF(OR($A135="",$C135="",$D135="",$E135="",$F135="",$E135&lt;=$D135,$M135="Canceled",$M135="Declined"),"",IF(COUNTIFS($F$2:$F$201,$F135,$C$2:$C$201,$C135,$D$2:$D$201,"&lt;"&amp;$E135,$E$2:$E$201,"&gt;"&amp;$D135,$M$2:$M$201,"&lt;&gt;Canceled",$M$2:$M$201,"&lt;&gt;Declined",$A$2:$A$201,"&lt;&gt;")&gt;1,"Conflict",""))</f>
        <v/>
      </c>
      <c r="S135" s="20">
        <f>IF($A135="","",TEXTJOIN(CHAR(59)&amp;" ",TRUE,IF(AND($I135&lt;&gt;"",$P135&lt;&gt;"",$I135&gt;$P135),"Over capacity",""),IF(AND($F135&lt;&gt;"",$D135&lt;&gt;"",$D135&lt;IFERROR(INDEX(Lists!$D$2:$D$6,MATCH($F135,Lists!$A$2:$A$6,0)),$D135)),"Before opening time",""),IF(AND($F135&lt;&gt;"",$E135&lt;&gt;"",$E135&gt;IFERROR(INDEX(Lists!$E$2:$E$6,MATCH($F135,Lists!$A$2:$A$6,0)),$E135)),"After closing time",""),IF(AND(OR($M135="Approved",$M135="Declined",$M135="Completed"),$N135=""),"Approval owner missing",""),IF(AND(OR($M135="Approved",$M135="Declined",$M135="Completed"),$O135=""),"Decision date missing",""),IF(AND($C135&lt;TODAY(),$C135&lt;&gt;"",$M135&lt;&gt;"Completed",$M135&lt;&gt;"Canceled",$M135&lt;&gt;"Declined"),"Past booking unresolved","")))</f>
        <v/>
      </c>
      <c r="T135" s="17" t="n"/>
    </row>
    <row r="136">
      <c r="A136" s="14" t="n"/>
      <c r="B136" s="36" t="n"/>
      <c r="C136" s="36" t="n"/>
      <c r="D136" s="16" t="n"/>
      <c r="E136" s="16" t="n"/>
      <c r="F136" s="14" t="n"/>
      <c r="G136" s="17" t="n"/>
      <c r="H136" s="14" t="n"/>
      <c r="I136" s="14" t="n"/>
      <c r="J136" s="14" t="n"/>
      <c r="K136" s="17" t="n"/>
      <c r="L136" s="14" t="n"/>
      <c r="M136" s="14" t="n"/>
      <c r="N136" s="14" t="n"/>
      <c r="O136" s="36" t="n"/>
      <c r="P136" s="18">
        <f>IF(OR($A136="",$F136=""),"",IFERROR(INDEX(Lists!$C$2:$C$6,MATCH($F136,Lists!$A$2:$A$6,0)),""))</f>
        <v/>
      </c>
      <c r="Q136" s="19">
        <f>IF(OR($A136="",$D136="",$E136="",$E136&lt;=$D136),"",ROUND(($E136-$D136)*24,2))</f>
        <v/>
      </c>
      <c r="R136" s="18">
        <f>IF(OR($A136="",$C136="",$D136="",$E136="",$F136="",$E136&lt;=$D136,$M136="Canceled",$M136="Declined"),"",IF(COUNTIFS($F$2:$F$201,$F136,$C$2:$C$201,$C136,$D$2:$D$201,"&lt;"&amp;$E136,$E$2:$E$201,"&gt;"&amp;$D136,$M$2:$M$201,"&lt;&gt;Canceled",$M$2:$M$201,"&lt;&gt;Declined",$A$2:$A$201,"&lt;&gt;")&gt;1,"Conflict",""))</f>
        <v/>
      </c>
      <c r="S136" s="20">
        <f>IF($A136="","",TEXTJOIN(CHAR(59)&amp;" ",TRUE,IF(AND($I136&lt;&gt;"",$P136&lt;&gt;"",$I136&gt;$P136),"Over capacity",""),IF(AND($F136&lt;&gt;"",$D136&lt;&gt;"",$D136&lt;IFERROR(INDEX(Lists!$D$2:$D$6,MATCH($F136,Lists!$A$2:$A$6,0)),$D136)),"Before opening time",""),IF(AND($F136&lt;&gt;"",$E136&lt;&gt;"",$E136&gt;IFERROR(INDEX(Lists!$E$2:$E$6,MATCH($F136,Lists!$A$2:$A$6,0)),$E136)),"After closing time",""),IF(AND(OR($M136="Approved",$M136="Declined",$M136="Completed"),$N136=""),"Approval owner missing",""),IF(AND(OR($M136="Approved",$M136="Declined",$M136="Completed"),$O136=""),"Decision date missing",""),IF(AND($C136&lt;TODAY(),$C136&lt;&gt;"",$M136&lt;&gt;"Completed",$M136&lt;&gt;"Canceled",$M136&lt;&gt;"Declined"),"Past booking unresolved","")))</f>
        <v/>
      </c>
      <c r="T136" s="17" t="n"/>
    </row>
    <row r="137">
      <c r="A137" s="14" t="n"/>
      <c r="B137" s="36" t="n"/>
      <c r="C137" s="36" t="n"/>
      <c r="D137" s="16" t="n"/>
      <c r="E137" s="16" t="n"/>
      <c r="F137" s="14" t="n"/>
      <c r="G137" s="17" t="n"/>
      <c r="H137" s="14" t="n"/>
      <c r="I137" s="14" t="n"/>
      <c r="J137" s="14" t="n"/>
      <c r="K137" s="17" t="n"/>
      <c r="L137" s="14" t="n"/>
      <c r="M137" s="14" t="n"/>
      <c r="N137" s="14" t="n"/>
      <c r="O137" s="36" t="n"/>
      <c r="P137" s="18">
        <f>IF(OR($A137="",$F137=""),"",IFERROR(INDEX(Lists!$C$2:$C$6,MATCH($F137,Lists!$A$2:$A$6,0)),""))</f>
        <v/>
      </c>
      <c r="Q137" s="19">
        <f>IF(OR($A137="",$D137="",$E137="",$E137&lt;=$D137),"",ROUND(($E137-$D137)*24,2))</f>
        <v/>
      </c>
      <c r="R137" s="18">
        <f>IF(OR($A137="",$C137="",$D137="",$E137="",$F137="",$E137&lt;=$D137,$M137="Canceled",$M137="Declined"),"",IF(COUNTIFS($F$2:$F$201,$F137,$C$2:$C$201,$C137,$D$2:$D$201,"&lt;"&amp;$E137,$E$2:$E$201,"&gt;"&amp;$D137,$M$2:$M$201,"&lt;&gt;Canceled",$M$2:$M$201,"&lt;&gt;Declined",$A$2:$A$201,"&lt;&gt;")&gt;1,"Conflict",""))</f>
        <v/>
      </c>
      <c r="S137" s="20">
        <f>IF($A137="","",TEXTJOIN(CHAR(59)&amp;" ",TRUE,IF(AND($I137&lt;&gt;"",$P137&lt;&gt;"",$I137&gt;$P137),"Over capacity",""),IF(AND($F137&lt;&gt;"",$D137&lt;&gt;"",$D137&lt;IFERROR(INDEX(Lists!$D$2:$D$6,MATCH($F137,Lists!$A$2:$A$6,0)),$D137)),"Before opening time",""),IF(AND($F137&lt;&gt;"",$E137&lt;&gt;"",$E137&gt;IFERROR(INDEX(Lists!$E$2:$E$6,MATCH($F137,Lists!$A$2:$A$6,0)),$E137)),"After closing time",""),IF(AND(OR($M137="Approved",$M137="Declined",$M137="Completed"),$N137=""),"Approval owner missing",""),IF(AND(OR($M137="Approved",$M137="Declined",$M137="Completed"),$O137=""),"Decision date missing",""),IF(AND($C137&lt;TODAY(),$C137&lt;&gt;"",$M137&lt;&gt;"Completed",$M137&lt;&gt;"Canceled",$M137&lt;&gt;"Declined"),"Past booking unresolved","")))</f>
        <v/>
      </c>
      <c r="T137" s="17" t="n"/>
    </row>
    <row r="138">
      <c r="A138" s="14" t="n"/>
      <c r="B138" s="36" t="n"/>
      <c r="C138" s="36" t="n"/>
      <c r="D138" s="16" t="n"/>
      <c r="E138" s="16" t="n"/>
      <c r="F138" s="14" t="n"/>
      <c r="G138" s="17" t="n"/>
      <c r="H138" s="14" t="n"/>
      <c r="I138" s="14" t="n"/>
      <c r="J138" s="14" t="n"/>
      <c r="K138" s="17" t="n"/>
      <c r="L138" s="14" t="n"/>
      <c r="M138" s="14" t="n"/>
      <c r="N138" s="14" t="n"/>
      <c r="O138" s="36" t="n"/>
      <c r="P138" s="18">
        <f>IF(OR($A138="",$F138=""),"",IFERROR(INDEX(Lists!$C$2:$C$6,MATCH($F138,Lists!$A$2:$A$6,0)),""))</f>
        <v/>
      </c>
      <c r="Q138" s="19">
        <f>IF(OR($A138="",$D138="",$E138="",$E138&lt;=$D138),"",ROUND(($E138-$D138)*24,2))</f>
        <v/>
      </c>
      <c r="R138" s="18">
        <f>IF(OR($A138="",$C138="",$D138="",$E138="",$F138="",$E138&lt;=$D138,$M138="Canceled",$M138="Declined"),"",IF(COUNTIFS($F$2:$F$201,$F138,$C$2:$C$201,$C138,$D$2:$D$201,"&lt;"&amp;$E138,$E$2:$E$201,"&gt;"&amp;$D138,$M$2:$M$201,"&lt;&gt;Canceled",$M$2:$M$201,"&lt;&gt;Declined",$A$2:$A$201,"&lt;&gt;")&gt;1,"Conflict",""))</f>
        <v/>
      </c>
      <c r="S138" s="20">
        <f>IF($A138="","",TEXTJOIN(CHAR(59)&amp;" ",TRUE,IF(AND($I138&lt;&gt;"",$P138&lt;&gt;"",$I138&gt;$P138),"Over capacity",""),IF(AND($F138&lt;&gt;"",$D138&lt;&gt;"",$D138&lt;IFERROR(INDEX(Lists!$D$2:$D$6,MATCH($F138,Lists!$A$2:$A$6,0)),$D138)),"Before opening time",""),IF(AND($F138&lt;&gt;"",$E138&lt;&gt;"",$E138&gt;IFERROR(INDEX(Lists!$E$2:$E$6,MATCH($F138,Lists!$A$2:$A$6,0)),$E138)),"After closing time",""),IF(AND(OR($M138="Approved",$M138="Declined",$M138="Completed"),$N138=""),"Approval owner missing",""),IF(AND(OR($M138="Approved",$M138="Declined",$M138="Completed"),$O138=""),"Decision date missing",""),IF(AND($C138&lt;TODAY(),$C138&lt;&gt;"",$M138&lt;&gt;"Completed",$M138&lt;&gt;"Canceled",$M138&lt;&gt;"Declined"),"Past booking unresolved","")))</f>
        <v/>
      </c>
      <c r="T138" s="17" t="n"/>
    </row>
    <row r="139">
      <c r="A139" s="14" t="n"/>
      <c r="B139" s="36" t="n"/>
      <c r="C139" s="36" t="n"/>
      <c r="D139" s="16" t="n"/>
      <c r="E139" s="16" t="n"/>
      <c r="F139" s="14" t="n"/>
      <c r="G139" s="17" t="n"/>
      <c r="H139" s="14" t="n"/>
      <c r="I139" s="14" t="n"/>
      <c r="J139" s="14" t="n"/>
      <c r="K139" s="17" t="n"/>
      <c r="L139" s="14" t="n"/>
      <c r="M139" s="14" t="n"/>
      <c r="N139" s="14" t="n"/>
      <c r="O139" s="36" t="n"/>
      <c r="P139" s="18">
        <f>IF(OR($A139="",$F139=""),"",IFERROR(INDEX(Lists!$C$2:$C$6,MATCH($F139,Lists!$A$2:$A$6,0)),""))</f>
        <v/>
      </c>
      <c r="Q139" s="19">
        <f>IF(OR($A139="",$D139="",$E139="",$E139&lt;=$D139),"",ROUND(($E139-$D139)*24,2))</f>
        <v/>
      </c>
      <c r="R139" s="18">
        <f>IF(OR($A139="",$C139="",$D139="",$E139="",$F139="",$E139&lt;=$D139,$M139="Canceled",$M139="Declined"),"",IF(COUNTIFS($F$2:$F$201,$F139,$C$2:$C$201,$C139,$D$2:$D$201,"&lt;"&amp;$E139,$E$2:$E$201,"&gt;"&amp;$D139,$M$2:$M$201,"&lt;&gt;Canceled",$M$2:$M$201,"&lt;&gt;Declined",$A$2:$A$201,"&lt;&gt;")&gt;1,"Conflict",""))</f>
        <v/>
      </c>
      <c r="S139" s="20">
        <f>IF($A139="","",TEXTJOIN(CHAR(59)&amp;" ",TRUE,IF(AND($I139&lt;&gt;"",$P139&lt;&gt;"",$I139&gt;$P139),"Over capacity",""),IF(AND($F139&lt;&gt;"",$D139&lt;&gt;"",$D139&lt;IFERROR(INDEX(Lists!$D$2:$D$6,MATCH($F139,Lists!$A$2:$A$6,0)),$D139)),"Before opening time",""),IF(AND($F139&lt;&gt;"",$E139&lt;&gt;"",$E139&gt;IFERROR(INDEX(Lists!$E$2:$E$6,MATCH($F139,Lists!$A$2:$A$6,0)),$E139)),"After closing time",""),IF(AND(OR($M139="Approved",$M139="Declined",$M139="Completed"),$N139=""),"Approval owner missing",""),IF(AND(OR($M139="Approved",$M139="Declined",$M139="Completed"),$O139=""),"Decision date missing",""),IF(AND($C139&lt;TODAY(),$C139&lt;&gt;"",$M139&lt;&gt;"Completed",$M139&lt;&gt;"Canceled",$M139&lt;&gt;"Declined"),"Past booking unresolved","")))</f>
        <v/>
      </c>
      <c r="T139" s="17" t="n"/>
    </row>
    <row r="140">
      <c r="A140" s="14" t="n"/>
      <c r="B140" s="36" t="n"/>
      <c r="C140" s="36" t="n"/>
      <c r="D140" s="16" t="n"/>
      <c r="E140" s="16" t="n"/>
      <c r="F140" s="14" t="n"/>
      <c r="G140" s="17" t="n"/>
      <c r="H140" s="14" t="n"/>
      <c r="I140" s="14" t="n"/>
      <c r="J140" s="14" t="n"/>
      <c r="K140" s="17" t="n"/>
      <c r="L140" s="14" t="n"/>
      <c r="M140" s="14" t="n"/>
      <c r="N140" s="14" t="n"/>
      <c r="O140" s="36" t="n"/>
      <c r="P140" s="18">
        <f>IF(OR($A140="",$F140=""),"",IFERROR(INDEX(Lists!$C$2:$C$6,MATCH($F140,Lists!$A$2:$A$6,0)),""))</f>
        <v/>
      </c>
      <c r="Q140" s="19">
        <f>IF(OR($A140="",$D140="",$E140="",$E140&lt;=$D140),"",ROUND(($E140-$D140)*24,2))</f>
        <v/>
      </c>
      <c r="R140" s="18">
        <f>IF(OR($A140="",$C140="",$D140="",$E140="",$F140="",$E140&lt;=$D140,$M140="Canceled",$M140="Declined"),"",IF(COUNTIFS($F$2:$F$201,$F140,$C$2:$C$201,$C140,$D$2:$D$201,"&lt;"&amp;$E140,$E$2:$E$201,"&gt;"&amp;$D140,$M$2:$M$201,"&lt;&gt;Canceled",$M$2:$M$201,"&lt;&gt;Declined",$A$2:$A$201,"&lt;&gt;")&gt;1,"Conflict",""))</f>
        <v/>
      </c>
      <c r="S140" s="20">
        <f>IF($A140="","",TEXTJOIN(CHAR(59)&amp;" ",TRUE,IF(AND($I140&lt;&gt;"",$P140&lt;&gt;"",$I140&gt;$P140),"Over capacity",""),IF(AND($F140&lt;&gt;"",$D140&lt;&gt;"",$D140&lt;IFERROR(INDEX(Lists!$D$2:$D$6,MATCH($F140,Lists!$A$2:$A$6,0)),$D140)),"Before opening time",""),IF(AND($F140&lt;&gt;"",$E140&lt;&gt;"",$E140&gt;IFERROR(INDEX(Lists!$E$2:$E$6,MATCH($F140,Lists!$A$2:$A$6,0)),$E140)),"After closing time",""),IF(AND(OR($M140="Approved",$M140="Declined",$M140="Completed"),$N140=""),"Approval owner missing",""),IF(AND(OR($M140="Approved",$M140="Declined",$M140="Completed"),$O140=""),"Decision date missing",""),IF(AND($C140&lt;TODAY(),$C140&lt;&gt;"",$M140&lt;&gt;"Completed",$M140&lt;&gt;"Canceled",$M140&lt;&gt;"Declined"),"Past booking unresolved","")))</f>
        <v/>
      </c>
      <c r="T140" s="17" t="n"/>
    </row>
    <row r="141">
      <c r="A141" s="14" t="n"/>
      <c r="B141" s="36" t="n"/>
      <c r="C141" s="36" t="n"/>
      <c r="D141" s="16" t="n"/>
      <c r="E141" s="16" t="n"/>
      <c r="F141" s="14" t="n"/>
      <c r="G141" s="17" t="n"/>
      <c r="H141" s="14" t="n"/>
      <c r="I141" s="14" t="n"/>
      <c r="J141" s="14" t="n"/>
      <c r="K141" s="17" t="n"/>
      <c r="L141" s="14" t="n"/>
      <c r="M141" s="14" t="n"/>
      <c r="N141" s="14" t="n"/>
      <c r="O141" s="36" t="n"/>
      <c r="P141" s="18">
        <f>IF(OR($A141="",$F141=""),"",IFERROR(INDEX(Lists!$C$2:$C$6,MATCH($F141,Lists!$A$2:$A$6,0)),""))</f>
        <v/>
      </c>
      <c r="Q141" s="19">
        <f>IF(OR($A141="",$D141="",$E141="",$E141&lt;=$D141),"",ROUND(($E141-$D141)*24,2))</f>
        <v/>
      </c>
      <c r="R141" s="18">
        <f>IF(OR($A141="",$C141="",$D141="",$E141="",$F141="",$E141&lt;=$D141,$M141="Canceled",$M141="Declined"),"",IF(COUNTIFS($F$2:$F$201,$F141,$C$2:$C$201,$C141,$D$2:$D$201,"&lt;"&amp;$E141,$E$2:$E$201,"&gt;"&amp;$D141,$M$2:$M$201,"&lt;&gt;Canceled",$M$2:$M$201,"&lt;&gt;Declined",$A$2:$A$201,"&lt;&gt;")&gt;1,"Conflict",""))</f>
        <v/>
      </c>
      <c r="S141" s="20">
        <f>IF($A141="","",TEXTJOIN(CHAR(59)&amp;" ",TRUE,IF(AND($I141&lt;&gt;"",$P141&lt;&gt;"",$I141&gt;$P141),"Over capacity",""),IF(AND($F141&lt;&gt;"",$D141&lt;&gt;"",$D141&lt;IFERROR(INDEX(Lists!$D$2:$D$6,MATCH($F141,Lists!$A$2:$A$6,0)),$D141)),"Before opening time",""),IF(AND($F141&lt;&gt;"",$E141&lt;&gt;"",$E141&gt;IFERROR(INDEX(Lists!$E$2:$E$6,MATCH($F141,Lists!$A$2:$A$6,0)),$E141)),"After closing time",""),IF(AND(OR($M141="Approved",$M141="Declined",$M141="Completed"),$N141=""),"Approval owner missing",""),IF(AND(OR($M141="Approved",$M141="Declined",$M141="Completed"),$O141=""),"Decision date missing",""),IF(AND($C141&lt;TODAY(),$C141&lt;&gt;"",$M141&lt;&gt;"Completed",$M141&lt;&gt;"Canceled",$M141&lt;&gt;"Declined"),"Past booking unresolved","")))</f>
        <v/>
      </c>
      <c r="T141" s="17" t="n"/>
    </row>
    <row r="142">
      <c r="A142" s="14" t="n"/>
      <c r="B142" s="36" t="n"/>
      <c r="C142" s="36" t="n"/>
      <c r="D142" s="16" t="n"/>
      <c r="E142" s="16" t="n"/>
      <c r="F142" s="14" t="n"/>
      <c r="G142" s="17" t="n"/>
      <c r="H142" s="14" t="n"/>
      <c r="I142" s="14" t="n"/>
      <c r="J142" s="14" t="n"/>
      <c r="K142" s="17" t="n"/>
      <c r="L142" s="14" t="n"/>
      <c r="M142" s="14" t="n"/>
      <c r="N142" s="14" t="n"/>
      <c r="O142" s="36" t="n"/>
      <c r="P142" s="18">
        <f>IF(OR($A142="",$F142=""),"",IFERROR(INDEX(Lists!$C$2:$C$6,MATCH($F142,Lists!$A$2:$A$6,0)),""))</f>
        <v/>
      </c>
      <c r="Q142" s="19">
        <f>IF(OR($A142="",$D142="",$E142="",$E142&lt;=$D142),"",ROUND(($E142-$D142)*24,2))</f>
        <v/>
      </c>
      <c r="R142" s="18">
        <f>IF(OR($A142="",$C142="",$D142="",$E142="",$F142="",$E142&lt;=$D142,$M142="Canceled",$M142="Declined"),"",IF(COUNTIFS($F$2:$F$201,$F142,$C$2:$C$201,$C142,$D$2:$D$201,"&lt;"&amp;$E142,$E$2:$E$201,"&gt;"&amp;$D142,$M$2:$M$201,"&lt;&gt;Canceled",$M$2:$M$201,"&lt;&gt;Declined",$A$2:$A$201,"&lt;&gt;")&gt;1,"Conflict",""))</f>
        <v/>
      </c>
      <c r="S142" s="20">
        <f>IF($A142="","",TEXTJOIN(CHAR(59)&amp;" ",TRUE,IF(AND($I142&lt;&gt;"",$P142&lt;&gt;"",$I142&gt;$P142),"Over capacity",""),IF(AND($F142&lt;&gt;"",$D142&lt;&gt;"",$D142&lt;IFERROR(INDEX(Lists!$D$2:$D$6,MATCH($F142,Lists!$A$2:$A$6,0)),$D142)),"Before opening time",""),IF(AND($F142&lt;&gt;"",$E142&lt;&gt;"",$E142&gt;IFERROR(INDEX(Lists!$E$2:$E$6,MATCH($F142,Lists!$A$2:$A$6,0)),$E142)),"After closing time",""),IF(AND(OR($M142="Approved",$M142="Declined",$M142="Completed"),$N142=""),"Approval owner missing",""),IF(AND(OR($M142="Approved",$M142="Declined",$M142="Completed"),$O142=""),"Decision date missing",""),IF(AND($C142&lt;TODAY(),$C142&lt;&gt;"",$M142&lt;&gt;"Completed",$M142&lt;&gt;"Canceled",$M142&lt;&gt;"Declined"),"Past booking unresolved","")))</f>
        <v/>
      </c>
      <c r="T142" s="17" t="n"/>
    </row>
    <row r="143">
      <c r="A143" s="14" t="n"/>
      <c r="B143" s="36" t="n"/>
      <c r="C143" s="36" t="n"/>
      <c r="D143" s="16" t="n"/>
      <c r="E143" s="16" t="n"/>
      <c r="F143" s="14" t="n"/>
      <c r="G143" s="17" t="n"/>
      <c r="H143" s="14" t="n"/>
      <c r="I143" s="14" t="n"/>
      <c r="J143" s="14" t="n"/>
      <c r="K143" s="17" t="n"/>
      <c r="L143" s="14" t="n"/>
      <c r="M143" s="14" t="n"/>
      <c r="N143" s="14" t="n"/>
      <c r="O143" s="36" t="n"/>
      <c r="P143" s="18">
        <f>IF(OR($A143="",$F143=""),"",IFERROR(INDEX(Lists!$C$2:$C$6,MATCH($F143,Lists!$A$2:$A$6,0)),""))</f>
        <v/>
      </c>
      <c r="Q143" s="19">
        <f>IF(OR($A143="",$D143="",$E143="",$E143&lt;=$D143),"",ROUND(($E143-$D143)*24,2))</f>
        <v/>
      </c>
      <c r="R143" s="18">
        <f>IF(OR($A143="",$C143="",$D143="",$E143="",$F143="",$E143&lt;=$D143,$M143="Canceled",$M143="Declined"),"",IF(COUNTIFS($F$2:$F$201,$F143,$C$2:$C$201,$C143,$D$2:$D$201,"&lt;"&amp;$E143,$E$2:$E$201,"&gt;"&amp;$D143,$M$2:$M$201,"&lt;&gt;Canceled",$M$2:$M$201,"&lt;&gt;Declined",$A$2:$A$201,"&lt;&gt;")&gt;1,"Conflict",""))</f>
        <v/>
      </c>
      <c r="S143" s="20">
        <f>IF($A143="","",TEXTJOIN(CHAR(59)&amp;" ",TRUE,IF(AND($I143&lt;&gt;"",$P143&lt;&gt;"",$I143&gt;$P143),"Over capacity",""),IF(AND($F143&lt;&gt;"",$D143&lt;&gt;"",$D143&lt;IFERROR(INDEX(Lists!$D$2:$D$6,MATCH($F143,Lists!$A$2:$A$6,0)),$D143)),"Before opening time",""),IF(AND($F143&lt;&gt;"",$E143&lt;&gt;"",$E143&gt;IFERROR(INDEX(Lists!$E$2:$E$6,MATCH($F143,Lists!$A$2:$A$6,0)),$E143)),"After closing time",""),IF(AND(OR($M143="Approved",$M143="Declined",$M143="Completed"),$N143=""),"Approval owner missing",""),IF(AND(OR($M143="Approved",$M143="Declined",$M143="Completed"),$O143=""),"Decision date missing",""),IF(AND($C143&lt;TODAY(),$C143&lt;&gt;"",$M143&lt;&gt;"Completed",$M143&lt;&gt;"Canceled",$M143&lt;&gt;"Declined"),"Past booking unresolved","")))</f>
        <v/>
      </c>
      <c r="T143" s="17" t="n"/>
    </row>
    <row r="144">
      <c r="A144" s="14" t="n"/>
      <c r="B144" s="36" t="n"/>
      <c r="C144" s="36" t="n"/>
      <c r="D144" s="16" t="n"/>
      <c r="E144" s="16" t="n"/>
      <c r="F144" s="14" t="n"/>
      <c r="G144" s="17" t="n"/>
      <c r="H144" s="14" t="n"/>
      <c r="I144" s="14" t="n"/>
      <c r="J144" s="14" t="n"/>
      <c r="K144" s="17" t="n"/>
      <c r="L144" s="14" t="n"/>
      <c r="M144" s="14" t="n"/>
      <c r="N144" s="14" t="n"/>
      <c r="O144" s="36" t="n"/>
      <c r="P144" s="18">
        <f>IF(OR($A144="",$F144=""),"",IFERROR(INDEX(Lists!$C$2:$C$6,MATCH($F144,Lists!$A$2:$A$6,0)),""))</f>
        <v/>
      </c>
      <c r="Q144" s="19">
        <f>IF(OR($A144="",$D144="",$E144="",$E144&lt;=$D144),"",ROUND(($E144-$D144)*24,2))</f>
        <v/>
      </c>
      <c r="R144" s="18">
        <f>IF(OR($A144="",$C144="",$D144="",$E144="",$F144="",$E144&lt;=$D144,$M144="Canceled",$M144="Declined"),"",IF(COUNTIFS($F$2:$F$201,$F144,$C$2:$C$201,$C144,$D$2:$D$201,"&lt;"&amp;$E144,$E$2:$E$201,"&gt;"&amp;$D144,$M$2:$M$201,"&lt;&gt;Canceled",$M$2:$M$201,"&lt;&gt;Declined",$A$2:$A$201,"&lt;&gt;")&gt;1,"Conflict",""))</f>
        <v/>
      </c>
      <c r="S144" s="20">
        <f>IF($A144="","",TEXTJOIN(CHAR(59)&amp;" ",TRUE,IF(AND($I144&lt;&gt;"",$P144&lt;&gt;"",$I144&gt;$P144),"Over capacity",""),IF(AND($F144&lt;&gt;"",$D144&lt;&gt;"",$D144&lt;IFERROR(INDEX(Lists!$D$2:$D$6,MATCH($F144,Lists!$A$2:$A$6,0)),$D144)),"Before opening time",""),IF(AND($F144&lt;&gt;"",$E144&lt;&gt;"",$E144&gt;IFERROR(INDEX(Lists!$E$2:$E$6,MATCH($F144,Lists!$A$2:$A$6,0)),$E144)),"After closing time",""),IF(AND(OR($M144="Approved",$M144="Declined",$M144="Completed"),$N144=""),"Approval owner missing",""),IF(AND(OR($M144="Approved",$M144="Declined",$M144="Completed"),$O144=""),"Decision date missing",""),IF(AND($C144&lt;TODAY(),$C144&lt;&gt;"",$M144&lt;&gt;"Completed",$M144&lt;&gt;"Canceled",$M144&lt;&gt;"Declined"),"Past booking unresolved","")))</f>
        <v/>
      </c>
      <c r="T144" s="17" t="n"/>
    </row>
    <row r="145">
      <c r="A145" s="14" t="n"/>
      <c r="B145" s="36" t="n"/>
      <c r="C145" s="36" t="n"/>
      <c r="D145" s="16" t="n"/>
      <c r="E145" s="16" t="n"/>
      <c r="F145" s="14" t="n"/>
      <c r="G145" s="17" t="n"/>
      <c r="H145" s="14" t="n"/>
      <c r="I145" s="14" t="n"/>
      <c r="J145" s="14" t="n"/>
      <c r="K145" s="17" t="n"/>
      <c r="L145" s="14" t="n"/>
      <c r="M145" s="14" t="n"/>
      <c r="N145" s="14" t="n"/>
      <c r="O145" s="36" t="n"/>
      <c r="P145" s="18">
        <f>IF(OR($A145="",$F145=""),"",IFERROR(INDEX(Lists!$C$2:$C$6,MATCH($F145,Lists!$A$2:$A$6,0)),""))</f>
        <v/>
      </c>
      <c r="Q145" s="19">
        <f>IF(OR($A145="",$D145="",$E145="",$E145&lt;=$D145),"",ROUND(($E145-$D145)*24,2))</f>
        <v/>
      </c>
      <c r="R145" s="18">
        <f>IF(OR($A145="",$C145="",$D145="",$E145="",$F145="",$E145&lt;=$D145,$M145="Canceled",$M145="Declined"),"",IF(COUNTIFS($F$2:$F$201,$F145,$C$2:$C$201,$C145,$D$2:$D$201,"&lt;"&amp;$E145,$E$2:$E$201,"&gt;"&amp;$D145,$M$2:$M$201,"&lt;&gt;Canceled",$M$2:$M$201,"&lt;&gt;Declined",$A$2:$A$201,"&lt;&gt;")&gt;1,"Conflict",""))</f>
        <v/>
      </c>
      <c r="S145" s="20">
        <f>IF($A145="","",TEXTJOIN(CHAR(59)&amp;" ",TRUE,IF(AND($I145&lt;&gt;"",$P145&lt;&gt;"",$I145&gt;$P145),"Over capacity",""),IF(AND($F145&lt;&gt;"",$D145&lt;&gt;"",$D145&lt;IFERROR(INDEX(Lists!$D$2:$D$6,MATCH($F145,Lists!$A$2:$A$6,0)),$D145)),"Before opening time",""),IF(AND($F145&lt;&gt;"",$E145&lt;&gt;"",$E145&gt;IFERROR(INDEX(Lists!$E$2:$E$6,MATCH($F145,Lists!$A$2:$A$6,0)),$E145)),"After closing time",""),IF(AND(OR($M145="Approved",$M145="Declined",$M145="Completed"),$N145=""),"Approval owner missing",""),IF(AND(OR($M145="Approved",$M145="Declined",$M145="Completed"),$O145=""),"Decision date missing",""),IF(AND($C145&lt;TODAY(),$C145&lt;&gt;"",$M145&lt;&gt;"Completed",$M145&lt;&gt;"Canceled",$M145&lt;&gt;"Declined"),"Past booking unresolved","")))</f>
        <v/>
      </c>
      <c r="T145" s="17" t="n"/>
    </row>
    <row r="146">
      <c r="A146" s="14" t="n"/>
      <c r="B146" s="36" t="n"/>
      <c r="C146" s="36" t="n"/>
      <c r="D146" s="16" t="n"/>
      <c r="E146" s="16" t="n"/>
      <c r="F146" s="14" t="n"/>
      <c r="G146" s="17" t="n"/>
      <c r="H146" s="14" t="n"/>
      <c r="I146" s="14" t="n"/>
      <c r="J146" s="14" t="n"/>
      <c r="K146" s="17" t="n"/>
      <c r="L146" s="14" t="n"/>
      <c r="M146" s="14" t="n"/>
      <c r="N146" s="14" t="n"/>
      <c r="O146" s="36" t="n"/>
      <c r="P146" s="18">
        <f>IF(OR($A146="",$F146=""),"",IFERROR(INDEX(Lists!$C$2:$C$6,MATCH($F146,Lists!$A$2:$A$6,0)),""))</f>
        <v/>
      </c>
      <c r="Q146" s="19">
        <f>IF(OR($A146="",$D146="",$E146="",$E146&lt;=$D146),"",ROUND(($E146-$D146)*24,2))</f>
        <v/>
      </c>
      <c r="R146" s="18">
        <f>IF(OR($A146="",$C146="",$D146="",$E146="",$F146="",$E146&lt;=$D146,$M146="Canceled",$M146="Declined"),"",IF(COUNTIFS($F$2:$F$201,$F146,$C$2:$C$201,$C146,$D$2:$D$201,"&lt;"&amp;$E146,$E$2:$E$201,"&gt;"&amp;$D146,$M$2:$M$201,"&lt;&gt;Canceled",$M$2:$M$201,"&lt;&gt;Declined",$A$2:$A$201,"&lt;&gt;")&gt;1,"Conflict",""))</f>
        <v/>
      </c>
      <c r="S146" s="20">
        <f>IF($A146="","",TEXTJOIN(CHAR(59)&amp;" ",TRUE,IF(AND($I146&lt;&gt;"",$P146&lt;&gt;"",$I146&gt;$P146),"Over capacity",""),IF(AND($F146&lt;&gt;"",$D146&lt;&gt;"",$D146&lt;IFERROR(INDEX(Lists!$D$2:$D$6,MATCH($F146,Lists!$A$2:$A$6,0)),$D146)),"Before opening time",""),IF(AND($F146&lt;&gt;"",$E146&lt;&gt;"",$E146&gt;IFERROR(INDEX(Lists!$E$2:$E$6,MATCH($F146,Lists!$A$2:$A$6,0)),$E146)),"After closing time",""),IF(AND(OR($M146="Approved",$M146="Declined",$M146="Completed"),$N146=""),"Approval owner missing",""),IF(AND(OR($M146="Approved",$M146="Declined",$M146="Completed"),$O146=""),"Decision date missing",""),IF(AND($C146&lt;TODAY(),$C146&lt;&gt;"",$M146&lt;&gt;"Completed",$M146&lt;&gt;"Canceled",$M146&lt;&gt;"Declined"),"Past booking unresolved","")))</f>
        <v/>
      </c>
      <c r="T146" s="17" t="n"/>
    </row>
    <row r="147">
      <c r="A147" s="14" t="n"/>
      <c r="B147" s="36" t="n"/>
      <c r="C147" s="36" t="n"/>
      <c r="D147" s="16" t="n"/>
      <c r="E147" s="16" t="n"/>
      <c r="F147" s="14" t="n"/>
      <c r="G147" s="17" t="n"/>
      <c r="H147" s="14" t="n"/>
      <c r="I147" s="14" t="n"/>
      <c r="J147" s="14" t="n"/>
      <c r="K147" s="17" t="n"/>
      <c r="L147" s="14" t="n"/>
      <c r="M147" s="14" t="n"/>
      <c r="N147" s="14" t="n"/>
      <c r="O147" s="36" t="n"/>
      <c r="P147" s="18">
        <f>IF(OR($A147="",$F147=""),"",IFERROR(INDEX(Lists!$C$2:$C$6,MATCH($F147,Lists!$A$2:$A$6,0)),""))</f>
        <v/>
      </c>
      <c r="Q147" s="19">
        <f>IF(OR($A147="",$D147="",$E147="",$E147&lt;=$D147),"",ROUND(($E147-$D147)*24,2))</f>
        <v/>
      </c>
      <c r="R147" s="18">
        <f>IF(OR($A147="",$C147="",$D147="",$E147="",$F147="",$E147&lt;=$D147,$M147="Canceled",$M147="Declined"),"",IF(COUNTIFS($F$2:$F$201,$F147,$C$2:$C$201,$C147,$D$2:$D$201,"&lt;"&amp;$E147,$E$2:$E$201,"&gt;"&amp;$D147,$M$2:$M$201,"&lt;&gt;Canceled",$M$2:$M$201,"&lt;&gt;Declined",$A$2:$A$201,"&lt;&gt;")&gt;1,"Conflict",""))</f>
        <v/>
      </c>
      <c r="S147" s="20">
        <f>IF($A147="","",TEXTJOIN(CHAR(59)&amp;" ",TRUE,IF(AND($I147&lt;&gt;"",$P147&lt;&gt;"",$I147&gt;$P147),"Over capacity",""),IF(AND($F147&lt;&gt;"",$D147&lt;&gt;"",$D147&lt;IFERROR(INDEX(Lists!$D$2:$D$6,MATCH($F147,Lists!$A$2:$A$6,0)),$D147)),"Before opening time",""),IF(AND($F147&lt;&gt;"",$E147&lt;&gt;"",$E147&gt;IFERROR(INDEX(Lists!$E$2:$E$6,MATCH($F147,Lists!$A$2:$A$6,0)),$E147)),"After closing time",""),IF(AND(OR($M147="Approved",$M147="Declined",$M147="Completed"),$N147=""),"Approval owner missing",""),IF(AND(OR($M147="Approved",$M147="Declined",$M147="Completed"),$O147=""),"Decision date missing",""),IF(AND($C147&lt;TODAY(),$C147&lt;&gt;"",$M147&lt;&gt;"Completed",$M147&lt;&gt;"Canceled",$M147&lt;&gt;"Declined"),"Past booking unresolved","")))</f>
        <v/>
      </c>
      <c r="T147" s="17" t="n"/>
    </row>
    <row r="148">
      <c r="A148" s="14" t="n"/>
      <c r="B148" s="36" t="n"/>
      <c r="C148" s="36" t="n"/>
      <c r="D148" s="16" t="n"/>
      <c r="E148" s="16" t="n"/>
      <c r="F148" s="14" t="n"/>
      <c r="G148" s="17" t="n"/>
      <c r="H148" s="14" t="n"/>
      <c r="I148" s="14" t="n"/>
      <c r="J148" s="14" t="n"/>
      <c r="K148" s="17" t="n"/>
      <c r="L148" s="14" t="n"/>
      <c r="M148" s="14" t="n"/>
      <c r="N148" s="14" t="n"/>
      <c r="O148" s="36" t="n"/>
      <c r="P148" s="18">
        <f>IF(OR($A148="",$F148=""),"",IFERROR(INDEX(Lists!$C$2:$C$6,MATCH($F148,Lists!$A$2:$A$6,0)),""))</f>
        <v/>
      </c>
      <c r="Q148" s="19">
        <f>IF(OR($A148="",$D148="",$E148="",$E148&lt;=$D148),"",ROUND(($E148-$D148)*24,2))</f>
        <v/>
      </c>
      <c r="R148" s="18">
        <f>IF(OR($A148="",$C148="",$D148="",$E148="",$F148="",$E148&lt;=$D148,$M148="Canceled",$M148="Declined"),"",IF(COUNTIFS($F$2:$F$201,$F148,$C$2:$C$201,$C148,$D$2:$D$201,"&lt;"&amp;$E148,$E$2:$E$201,"&gt;"&amp;$D148,$M$2:$M$201,"&lt;&gt;Canceled",$M$2:$M$201,"&lt;&gt;Declined",$A$2:$A$201,"&lt;&gt;")&gt;1,"Conflict",""))</f>
        <v/>
      </c>
      <c r="S148" s="20">
        <f>IF($A148="","",TEXTJOIN(CHAR(59)&amp;" ",TRUE,IF(AND($I148&lt;&gt;"",$P148&lt;&gt;"",$I148&gt;$P148),"Over capacity",""),IF(AND($F148&lt;&gt;"",$D148&lt;&gt;"",$D148&lt;IFERROR(INDEX(Lists!$D$2:$D$6,MATCH($F148,Lists!$A$2:$A$6,0)),$D148)),"Before opening time",""),IF(AND($F148&lt;&gt;"",$E148&lt;&gt;"",$E148&gt;IFERROR(INDEX(Lists!$E$2:$E$6,MATCH($F148,Lists!$A$2:$A$6,0)),$E148)),"After closing time",""),IF(AND(OR($M148="Approved",$M148="Declined",$M148="Completed"),$N148=""),"Approval owner missing",""),IF(AND(OR($M148="Approved",$M148="Declined",$M148="Completed"),$O148=""),"Decision date missing",""),IF(AND($C148&lt;TODAY(),$C148&lt;&gt;"",$M148&lt;&gt;"Completed",$M148&lt;&gt;"Canceled",$M148&lt;&gt;"Declined"),"Past booking unresolved","")))</f>
        <v/>
      </c>
      <c r="T148" s="17" t="n"/>
    </row>
    <row r="149">
      <c r="A149" s="14" t="n"/>
      <c r="B149" s="36" t="n"/>
      <c r="C149" s="36" t="n"/>
      <c r="D149" s="16" t="n"/>
      <c r="E149" s="16" t="n"/>
      <c r="F149" s="14" t="n"/>
      <c r="G149" s="17" t="n"/>
      <c r="H149" s="14" t="n"/>
      <c r="I149" s="14" t="n"/>
      <c r="J149" s="14" t="n"/>
      <c r="K149" s="17" t="n"/>
      <c r="L149" s="14" t="n"/>
      <c r="M149" s="14" t="n"/>
      <c r="N149" s="14" t="n"/>
      <c r="O149" s="36" t="n"/>
      <c r="P149" s="18">
        <f>IF(OR($A149="",$F149=""),"",IFERROR(INDEX(Lists!$C$2:$C$6,MATCH($F149,Lists!$A$2:$A$6,0)),""))</f>
        <v/>
      </c>
      <c r="Q149" s="19">
        <f>IF(OR($A149="",$D149="",$E149="",$E149&lt;=$D149),"",ROUND(($E149-$D149)*24,2))</f>
        <v/>
      </c>
      <c r="R149" s="18">
        <f>IF(OR($A149="",$C149="",$D149="",$E149="",$F149="",$E149&lt;=$D149,$M149="Canceled",$M149="Declined"),"",IF(COUNTIFS($F$2:$F$201,$F149,$C$2:$C$201,$C149,$D$2:$D$201,"&lt;"&amp;$E149,$E$2:$E$201,"&gt;"&amp;$D149,$M$2:$M$201,"&lt;&gt;Canceled",$M$2:$M$201,"&lt;&gt;Declined",$A$2:$A$201,"&lt;&gt;")&gt;1,"Conflict",""))</f>
        <v/>
      </c>
      <c r="S149" s="20">
        <f>IF($A149="","",TEXTJOIN(CHAR(59)&amp;" ",TRUE,IF(AND($I149&lt;&gt;"",$P149&lt;&gt;"",$I149&gt;$P149),"Over capacity",""),IF(AND($F149&lt;&gt;"",$D149&lt;&gt;"",$D149&lt;IFERROR(INDEX(Lists!$D$2:$D$6,MATCH($F149,Lists!$A$2:$A$6,0)),$D149)),"Before opening time",""),IF(AND($F149&lt;&gt;"",$E149&lt;&gt;"",$E149&gt;IFERROR(INDEX(Lists!$E$2:$E$6,MATCH($F149,Lists!$A$2:$A$6,0)),$E149)),"After closing time",""),IF(AND(OR($M149="Approved",$M149="Declined",$M149="Completed"),$N149=""),"Approval owner missing",""),IF(AND(OR($M149="Approved",$M149="Declined",$M149="Completed"),$O149=""),"Decision date missing",""),IF(AND($C149&lt;TODAY(),$C149&lt;&gt;"",$M149&lt;&gt;"Completed",$M149&lt;&gt;"Canceled",$M149&lt;&gt;"Declined"),"Past booking unresolved","")))</f>
        <v/>
      </c>
      <c r="T149" s="17" t="n"/>
    </row>
    <row r="150">
      <c r="A150" s="14" t="n"/>
      <c r="B150" s="36" t="n"/>
      <c r="C150" s="36" t="n"/>
      <c r="D150" s="16" t="n"/>
      <c r="E150" s="16" t="n"/>
      <c r="F150" s="14" t="n"/>
      <c r="G150" s="17" t="n"/>
      <c r="H150" s="14" t="n"/>
      <c r="I150" s="14" t="n"/>
      <c r="J150" s="14" t="n"/>
      <c r="K150" s="17" t="n"/>
      <c r="L150" s="14" t="n"/>
      <c r="M150" s="14" t="n"/>
      <c r="N150" s="14" t="n"/>
      <c r="O150" s="36" t="n"/>
      <c r="P150" s="18">
        <f>IF(OR($A150="",$F150=""),"",IFERROR(INDEX(Lists!$C$2:$C$6,MATCH($F150,Lists!$A$2:$A$6,0)),""))</f>
        <v/>
      </c>
      <c r="Q150" s="19">
        <f>IF(OR($A150="",$D150="",$E150="",$E150&lt;=$D150),"",ROUND(($E150-$D150)*24,2))</f>
        <v/>
      </c>
      <c r="R150" s="18">
        <f>IF(OR($A150="",$C150="",$D150="",$E150="",$F150="",$E150&lt;=$D150,$M150="Canceled",$M150="Declined"),"",IF(COUNTIFS($F$2:$F$201,$F150,$C$2:$C$201,$C150,$D$2:$D$201,"&lt;"&amp;$E150,$E$2:$E$201,"&gt;"&amp;$D150,$M$2:$M$201,"&lt;&gt;Canceled",$M$2:$M$201,"&lt;&gt;Declined",$A$2:$A$201,"&lt;&gt;")&gt;1,"Conflict",""))</f>
        <v/>
      </c>
      <c r="S150" s="20">
        <f>IF($A150="","",TEXTJOIN(CHAR(59)&amp;" ",TRUE,IF(AND($I150&lt;&gt;"",$P150&lt;&gt;"",$I150&gt;$P150),"Over capacity",""),IF(AND($F150&lt;&gt;"",$D150&lt;&gt;"",$D150&lt;IFERROR(INDEX(Lists!$D$2:$D$6,MATCH($F150,Lists!$A$2:$A$6,0)),$D150)),"Before opening time",""),IF(AND($F150&lt;&gt;"",$E150&lt;&gt;"",$E150&gt;IFERROR(INDEX(Lists!$E$2:$E$6,MATCH($F150,Lists!$A$2:$A$6,0)),$E150)),"After closing time",""),IF(AND(OR($M150="Approved",$M150="Declined",$M150="Completed"),$N150=""),"Approval owner missing",""),IF(AND(OR($M150="Approved",$M150="Declined",$M150="Completed"),$O150=""),"Decision date missing",""),IF(AND($C150&lt;TODAY(),$C150&lt;&gt;"",$M150&lt;&gt;"Completed",$M150&lt;&gt;"Canceled",$M150&lt;&gt;"Declined"),"Past booking unresolved","")))</f>
        <v/>
      </c>
      <c r="T150" s="17" t="n"/>
    </row>
    <row r="151">
      <c r="A151" s="14" t="n"/>
      <c r="B151" s="36" t="n"/>
      <c r="C151" s="36" t="n"/>
      <c r="D151" s="16" t="n"/>
      <c r="E151" s="16" t="n"/>
      <c r="F151" s="14" t="n"/>
      <c r="G151" s="17" t="n"/>
      <c r="H151" s="14" t="n"/>
      <c r="I151" s="14" t="n"/>
      <c r="J151" s="14" t="n"/>
      <c r="K151" s="17" t="n"/>
      <c r="L151" s="14" t="n"/>
      <c r="M151" s="14" t="n"/>
      <c r="N151" s="14" t="n"/>
      <c r="O151" s="36" t="n"/>
      <c r="P151" s="18">
        <f>IF(OR($A151="",$F151=""),"",IFERROR(INDEX(Lists!$C$2:$C$6,MATCH($F151,Lists!$A$2:$A$6,0)),""))</f>
        <v/>
      </c>
      <c r="Q151" s="19">
        <f>IF(OR($A151="",$D151="",$E151="",$E151&lt;=$D151),"",ROUND(($E151-$D151)*24,2))</f>
        <v/>
      </c>
      <c r="R151" s="18">
        <f>IF(OR($A151="",$C151="",$D151="",$E151="",$F151="",$E151&lt;=$D151,$M151="Canceled",$M151="Declined"),"",IF(COUNTIFS($F$2:$F$201,$F151,$C$2:$C$201,$C151,$D$2:$D$201,"&lt;"&amp;$E151,$E$2:$E$201,"&gt;"&amp;$D151,$M$2:$M$201,"&lt;&gt;Canceled",$M$2:$M$201,"&lt;&gt;Declined",$A$2:$A$201,"&lt;&gt;")&gt;1,"Conflict",""))</f>
        <v/>
      </c>
      <c r="S151" s="20">
        <f>IF($A151="","",TEXTJOIN(CHAR(59)&amp;" ",TRUE,IF(AND($I151&lt;&gt;"",$P151&lt;&gt;"",$I151&gt;$P151),"Over capacity",""),IF(AND($F151&lt;&gt;"",$D151&lt;&gt;"",$D151&lt;IFERROR(INDEX(Lists!$D$2:$D$6,MATCH($F151,Lists!$A$2:$A$6,0)),$D151)),"Before opening time",""),IF(AND($F151&lt;&gt;"",$E151&lt;&gt;"",$E151&gt;IFERROR(INDEX(Lists!$E$2:$E$6,MATCH($F151,Lists!$A$2:$A$6,0)),$E151)),"After closing time",""),IF(AND(OR($M151="Approved",$M151="Declined",$M151="Completed"),$N151=""),"Approval owner missing",""),IF(AND(OR($M151="Approved",$M151="Declined",$M151="Completed"),$O151=""),"Decision date missing",""),IF(AND($C151&lt;TODAY(),$C151&lt;&gt;"",$M151&lt;&gt;"Completed",$M151&lt;&gt;"Canceled",$M151&lt;&gt;"Declined"),"Past booking unresolved","")))</f>
        <v/>
      </c>
      <c r="T151" s="17" t="n"/>
    </row>
    <row r="152">
      <c r="A152" s="14" t="n"/>
      <c r="B152" s="36" t="n"/>
      <c r="C152" s="36" t="n"/>
      <c r="D152" s="16" t="n"/>
      <c r="E152" s="16" t="n"/>
      <c r="F152" s="14" t="n"/>
      <c r="G152" s="17" t="n"/>
      <c r="H152" s="14" t="n"/>
      <c r="I152" s="14" t="n"/>
      <c r="J152" s="14" t="n"/>
      <c r="K152" s="17" t="n"/>
      <c r="L152" s="14" t="n"/>
      <c r="M152" s="14" t="n"/>
      <c r="N152" s="14" t="n"/>
      <c r="O152" s="36" t="n"/>
      <c r="P152" s="18">
        <f>IF(OR($A152="",$F152=""),"",IFERROR(INDEX(Lists!$C$2:$C$6,MATCH($F152,Lists!$A$2:$A$6,0)),""))</f>
        <v/>
      </c>
      <c r="Q152" s="19">
        <f>IF(OR($A152="",$D152="",$E152="",$E152&lt;=$D152),"",ROUND(($E152-$D152)*24,2))</f>
        <v/>
      </c>
      <c r="R152" s="18">
        <f>IF(OR($A152="",$C152="",$D152="",$E152="",$F152="",$E152&lt;=$D152,$M152="Canceled",$M152="Declined"),"",IF(COUNTIFS($F$2:$F$201,$F152,$C$2:$C$201,$C152,$D$2:$D$201,"&lt;"&amp;$E152,$E$2:$E$201,"&gt;"&amp;$D152,$M$2:$M$201,"&lt;&gt;Canceled",$M$2:$M$201,"&lt;&gt;Declined",$A$2:$A$201,"&lt;&gt;")&gt;1,"Conflict",""))</f>
        <v/>
      </c>
      <c r="S152" s="20">
        <f>IF($A152="","",TEXTJOIN(CHAR(59)&amp;" ",TRUE,IF(AND($I152&lt;&gt;"",$P152&lt;&gt;"",$I152&gt;$P152),"Over capacity",""),IF(AND($F152&lt;&gt;"",$D152&lt;&gt;"",$D152&lt;IFERROR(INDEX(Lists!$D$2:$D$6,MATCH($F152,Lists!$A$2:$A$6,0)),$D152)),"Before opening time",""),IF(AND($F152&lt;&gt;"",$E152&lt;&gt;"",$E152&gt;IFERROR(INDEX(Lists!$E$2:$E$6,MATCH($F152,Lists!$A$2:$A$6,0)),$E152)),"After closing time",""),IF(AND(OR($M152="Approved",$M152="Declined",$M152="Completed"),$N152=""),"Approval owner missing",""),IF(AND(OR($M152="Approved",$M152="Declined",$M152="Completed"),$O152=""),"Decision date missing",""),IF(AND($C152&lt;TODAY(),$C152&lt;&gt;"",$M152&lt;&gt;"Completed",$M152&lt;&gt;"Canceled",$M152&lt;&gt;"Declined"),"Past booking unresolved","")))</f>
        <v/>
      </c>
      <c r="T152" s="17" t="n"/>
    </row>
    <row r="153">
      <c r="A153" s="14" t="n"/>
      <c r="B153" s="36" t="n"/>
      <c r="C153" s="36" t="n"/>
      <c r="D153" s="16" t="n"/>
      <c r="E153" s="16" t="n"/>
      <c r="F153" s="14" t="n"/>
      <c r="G153" s="17" t="n"/>
      <c r="H153" s="14" t="n"/>
      <c r="I153" s="14" t="n"/>
      <c r="J153" s="14" t="n"/>
      <c r="K153" s="17" t="n"/>
      <c r="L153" s="14" t="n"/>
      <c r="M153" s="14" t="n"/>
      <c r="N153" s="14" t="n"/>
      <c r="O153" s="36" t="n"/>
      <c r="P153" s="18">
        <f>IF(OR($A153="",$F153=""),"",IFERROR(INDEX(Lists!$C$2:$C$6,MATCH($F153,Lists!$A$2:$A$6,0)),""))</f>
        <v/>
      </c>
      <c r="Q153" s="19">
        <f>IF(OR($A153="",$D153="",$E153="",$E153&lt;=$D153),"",ROUND(($E153-$D153)*24,2))</f>
        <v/>
      </c>
      <c r="R153" s="18">
        <f>IF(OR($A153="",$C153="",$D153="",$E153="",$F153="",$E153&lt;=$D153,$M153="Canceled",$M153="Declined"),"",IF(COUNTIFS($F$2:$F$201,$F153,$C$2:$C$201,$C153,$D$2:$D$201,"&lt;"&amp;$E153,$E$2:$E$201,"&gt;"&amp;$D153,$M$2:$M$201,"&lt;&gt;Canceled",$M$2:$M$201,"&lt;&gt;Declined",$A$2:$A$201,"&lt;&gt;")&gt;1,"Conflict",""))</f>
        <v/>
      </c>
      <c r="S153" s="20">
        <f>IF($A153="","",TEXTJOIN(CHAR(59)&amp;" ",TRUE,IF(AND($I153&lt;&gt;"",$P153&lt;&gt;"",$I153&gt;$P153),"Over capacity",""),IF(AND($F153&lt;&gt;"",$D153&lt;&gt;"",$D153&lt;IFERROR(INDEX(Lists!$D$2:$D$6,MATCH($F153,Lists!$A$2:$A$6,0)),$D153)),"Before opening time",""),IF(AND($F153&lt;&gt;"",$E153&lt;&gt;"",$E153&gt;IFERROR(INDEX(Lists!$E$2:$E$6,MATCH($F153,Lists!$A$2:$A$6,0)),$E153)),"After closing time",""),IF(AND(OR($M153="Approved",$M153="Declined",$M153="Completed"),$N153=""),"Approval owner missing",""),IF(AND(OR($M153="Approved",$M153="Declined",$M153="Completed"),$O153=""),"Decision date missing",""),IF(AND($C153&lt;TODAY(),$C153&lt;&gt;"",$M153&lt;&gt;"Completed",$M153&lt;&gt;"Canceled",$M153&lt;&gt;"Declined"),"Past booking unresolved","")))</f>
        <v/>
      </c>
      <c r="T153" s="17" t="n"/>
    </row>
    <row r="154">
      <c r="A154" s="14" t="n"/>
      <c r="B154" s="36" t="n"/>
      <c r="C154" s="36" t="n"/>
      <c r="D154" s="16" t="n"/>
      <c r="E154" s="16" t="n"/>
      <c r="F154" s="14" t="n"/>
      <c r="G154" s="17" t="n"/>
      <c r="H154" s="14" t="n"/>
      <c r="I154" s="14" t="n"/>
      <c r="J154" s="14" t="n"/>
      <c r="K154" s="17" t="n"/>
      <c r="L154" s="14" t="n"/>
      <c r="M154" s="14" t="n"/>
      <c r="N154" s="14" t="n"/>
      <c r="O154" s="36" t="n"/>
      <c r="P154" s="18">
        <f>IF(OR($A154="",$F154=""),"",IFERROR(INDEX(Lists!$C$2:$C$6,MATCH($F154,Lists!$A$2:$A$6,0)),""))</f>
        <v/>
      </c>
      <c r="Q154" s="19">
        <f>IF(OR($A154="",$D154="",$E154="",$E154&lt;=$D154),"",ROUND(($E154-$D154)*24,2))</f>
        <v/>
      </c>
      <c r="R154" s="18">
        <f>IF(OR($A154="",$C154="",$D154="",$E154="",$F154="",$E154&lt;=$D154,$M154="Canceled",$M154="Declined"),"",IF(COUNTIFS($F$2:$F$201,$F154,$C$2:$C$201,$C154,$D$2:$D$201,"&lt;"&amp;$E154,$E$2:$E$201,"&gt;"&amp;$D154,$M$2:$M$201,"&lt;&gt;Canceled",$M$2:$M$201,"&lt;&gt;Declined",$A$2:$A$201,"&lt;&gt;")&gt;1,"Conflict",""))</f>
        <v/>
      </c>
      <c r="S154" s="20">
        <f>IF($A154="","",TEXTJOIN(CHAR(59)&amp;" ",TRUE,IF(AND($I154&lt;&gt;"",$P154&lt;&gt;"",$I154&gt;$P154),"Over capacity",""),IF(AND($F154&lt;&gt;"",$D154&lt;&gt;"",$D154&lt;IFERROR(INDEX(Lists!$D$2:$D$6,MATCH($F154,Lists!$A$2:$A$6,0)),$D154)),"Before opening time",""),IF(AND($F154&lt;&gt;"",$E154&lt;&gt;"",$E154&gt;IFERROR(INDEX(Lists!$E$2:$E$6,MATCH($F154,Lists!$A$2:$A$6,0)),$E154)),"After closing time",""),IF(AND(OR($M154="Approved",$M154="Declined",$M154="Completed"),$N154=""),"Approval owner missing",""),IF(AND(OR($M154="Approved",$M154="Declined",$M154="Completed"),$O154=""),"Decision date missing",""),IF(AND($C154&lt;TODAY(),$C154&lt;&gt;"",$M154&lt;&gt;"Completed",$M154&lt;&gt;"Canceled",$M154&lt;&gt;"Declined"),"Past booking unresolved","")))</f>
        <v/>
      </c>
      <c r="T154" s="17" t="n"/>
    </row>
    <row r="155">
      <c r="A155" s="14" t="n"/>
      <c r="B155" s="36" t="n"/>
      <c r="C155" s="36" t="n"/>
      <c r="D155" s="16" t="n"/>
      <c r="E155" s="16" t="n"/>
      <c r="F155" s="14" t="n"/>
      <c r="G155" s="17" t="n"/>
      <c r="H155" s="14" t="n"/>
      <c r="I155" s="14" t="n"/>
      <c r="J155" s="14" t="n"/>
      <c r="K155" s="17" t="n"/>
      <c r="L155" s="14" t="n"/>
      <c r="M155" s="14" t="n"/>
      <c r="N155" s="14" t="n"/>
      <c r="O155" s="36" t="n"/>
      <c r="P155" s="18">
        <f>IF(OR($A155="",$F155=""),"",IFERROR(INDEX(Lists!$C$2:$C$6,MATCH($F155,Lists!$A$2:$A$6,0)),""))</f>
        <v/>
      </c>
      <c r="Q155" s="19">
        <f>IF(OR($A155="",$D155="",$E155="",$E155&lt;=$D155),"",ROUND(($E155-$D155)*24,2))</f>
        <v/>
      </c>
      <c r="R155" s="18">
        <f>IF(OR($A155="",$C155="",$D155="",$E155="",$F155="",$E155&lt;=$D155,$M155="Canceled",$M155="Declined"),"",IF(COUNTIFS($F$2:$F$201,$F155,$C$2:$C$201,$C155,$D$2:$D$201,"&lt;"&amp;$E155,$E$2:$E$201,"&gt;"&amp;$D155,$M$2:$M$201,"&lt;&gt;Canceled",$M$2:$M$201,"&lt;&gt;Declined",$A$2:$A$201,"&lt;&gt;")&gt;1,"Conflict",""))</f>
        <v/>
      </c>
      <c r="S155" s="20">
        <f>IF($A155="","",TEXTJOIN(CHAR(59)&amp;" ",TRUE,IF(AND($I155&lt;&gt;"",$P155&lt;&gt;"",$I155&gt;$P155),"Over capacity",""),IF(AND($F155&lt;&gt;"",$D155&lt;&gt;"",$D155&lt;IFERROR(INDEX(Lists!$D$2:$D$6,MATCH($F155,Lists!$A$2:$A$6,0)),$D155)),"Before opening time",""),IF(AND($F155&lt;&gt;"",$E155&lt;&gt;"",$E155&gt;IFERROR(INDEX(Lists!$E$2:$E$6,MATCH($F155,Lists!$A$2:$A$6,0)),$E155)),"After closing time",""),IF(AND(OR($M155="Approved",$M155="Declined",$M155="Completed"),$N155=""),"Approval owner missing",""),IF(AND(OR($M155="Approved",$M155="Declined",$M155="Completed"),$O155=""),"Decision date missing",""),IF(AND($C155&lt;TODAY(),$C155&lt;&gt;"",$M155&lt;&gt;"Completed",$M155&lt;&gt;"Canceled",$M155&lt;&gt;"Declined"),"Past booking unresolved","")))</f>
        <v/>
      </c>
      <c r="T155" s="17" t="n"/>
    </row>
    <row r="156">
      <c r="A156" s="14" t="n"/>
      <c r="B156" s="36" t="n"/>
      <c r="C156" s="36" t="n"/>
      <c r="D156" s="16" t="n"/>
      <c r="E156" s="16" t="n"/>
      <c r="F156" s="14" t="n"/>
      <c r="G156" s="17" t="n"/>
      <c r="H156" s="14" t="n"/>
      <c r="I156" s="14" t="n"/>
      <c r="J156" s="14" t="n"/>
      <c r="K156" s="17" t="n"/>
      <c r="L156" s="14" t="n"/>
      <c r="M156" s="14" t="n"/>
      <c r="N156" s="14" t="n"/>
      <c r="O156" s="36" t="n"/>
      <c r="P156" s="18">
        <f>IF(OR($A156="",$F156=""),"",IFERROR(INDEX(Lists!$C$2:$C$6,MATCH($F156,Lists!$A$2:$A$6,0)),""))</f>
        <v/>
      </c>
      <c r="Q156" s="19">
        <f>IF(OR($A156="",$D156="",$E156="",$E156&lt;=$D156),"",ROUND(($E156-$D156)*24,2))</f>
        <v/>
      </c>
      <c r="R156" s="18">
        <f>IF(OR($A156="",$C156="",$D156="",$E156="",$F156="",$E156&lt;=$D156,$M156="Canceled",$M156="Declined"),"",IF(COUNTIFS($F$2:$F$201,$F156,$C$2:$C$201,$C156,$D$2:$D$201,"&lt;"&amp;$E156,$E$2:$E$201,"&gt;"&amp;$D156,$M$2:$M$201,"&lt;&gt;Canceled",$M$2:$M$201,"&lt;&gt;Declined",$A$2:$A$201,"&lt;&gt;")&gt;1,"Conflict",""))</f>
        <v/>
      </c>
      <c r="S156" s="20">
        <f>IF($A156="","",TEXTJOIN(CHAR(59)&amp;" ",TRUE,IF(AND($I156&lt;&gt;"",$P156&lt;&gt;"",$I156&gt;$P156),"Over capacity",""),IF(AND($F156&lt;&gt;"",$D156&lt;&gt;"",$D156&lt;IFERROR(INDEX(Lists!$D$2:$D$6,MATCH($F156,Lists!$A$2:$A$6,0)),$D156)),"Before opening time",""),IF(AND($F156&lt;&gt;"",$E156&lt;&gt;"",$E156&gt;IFERROR(INDEX(Lists!$E$2:$E$6,MATCH($F156,Lists!$A$2:$A$6,0)),$E156)),"After closing time",""),IF(AND(OR($M156="Approved",$M156="Declined",$M156="Completed"),$N156=""),"Approval owner missing",""),IF(AND(OR($M156="Approved",$M156="Declined",$M156="Completed"),$O156=""),"Decision date missing",""),IF(AND($C156&lt;TODAY(),$C156&lt;&gt;"",$M156&lt;&gt;"Completed",$M156&lt;&gt;"Canceled",$M156&lt;&gt;"Declined"),"Past booking unresolved","")))</f>
        <v/>
      </c>
      <c r="T156" s="17" t="n"/>
    </row>
    <row r="157">
      <c r="A157" s="14" t="n"/>
      <c r="B157" s="36" t="n"/>
      <c r="C157" s="36" t="n"/>
      <c r="D157" s="16" t="n"/>
      <c r="E157" s="16" t="n"/>
      <c r="F157" s="14" t="n"/>
      <c r="G157" s="17" t="n"/>
      <c r="H157" s="14" t="n"/>
      <c r="I157" s="14" t="n"/>
      <c r="J157" s="14" t="n"/>
      <c r="K157" s="17" t="n"/>
      <c r="L157" s="14" t="n"/>
      <c r="M157" s="14" t="n"/>
      <c r="N157" s="14" t="n"/>
      <c r="O157" s="36" t="n"/>
      <c r="P157" s="18">
        <f>IF(OR($A157="",$F157=""),"",IFERROR(INDEX(Lists!$C$2:$C$6,MATCH($F157,Lists!$A$2:$A$6,0)),""))</f>
        <v/>
      </c>
      <c r="Q157" s="19">
        <f>IF(OR($A157="",$D157="",$E157="",$E157&lt;=$D157),"",ROUND(($E157-$D157)*24,2))</f>
        <v/>
      </c>
      <c r="R157" s="18">
        <f>IF(OR($A157="",$C157="",$D157="",$E157="",$F157="",$E157&lt;=$D157,$M157="Canceled",$M157="Declined"),"",IF(COUNTIFS($F$2:$F$201,$F157,$C$2:$C$201,$C157,$D$2:$D$201,"&lt;"&amp;$E157,$E$2:$E$201,"&gt;"&amp;$D157,$M$2:$M$201,"&lt;&gt;Canceled",$M$2:$M$201,"&lt;&gt;Declined",$A$2:$A$201,"&lt;&gt;")&gt;1,"Conflict",""))</f>
        <v/>
      </c>
      <c r="S157" s="20">
        <f>IF($A157="","",TEXTJOIN(CHAR(59)&amp;" ",TRUE,IF(AND($I157&lt;&gt;"",$P157&lt;&gt;"",$I157&gt;$P157),"Over capacity",""),IF(AND($F157&lt;&gt;"",$D157&lt;&gt;"",$D157&lt;IFERROR(INDEX(Lists!$D$2:$D$6,MATCH($F157,Lists!$A$2:$A$6,0)),$D157)),"Before opening time",""),IF(AND($F157&lt;&gt;"",$E157&lt;&gt;"",$E157&gt;IFERROR(INDEX(Lists!$E$2:$E$6,MATCH($F157,Lists!$A$2:$A$6,0)),$E157)),"After closing time",""),IF(AND(OR($M157="Approved",$M157="Declined",$M157="Completed"),$N157=""),"Approval owner missing",""),IF(AND(OR($M157="Approved",$M157="Declined",$M157="Completed"),$O157=""),"Decision date missing",""),IF(AND($C157&lt;TODAY(),$C157&lt;&gt;"",$M157&lt;&gt;"Completed",$M157&lt;&gt;"Canceled",$M157&lt;&gt;"Declined"),"Past booking unresolved","")))</f>
        <v/>
      </c>
      <c r="T157" s="17" t="n"/>
    </row>
    <row r="158">
      <c r="A158" s="14" t="n"/>
      <c r="B158" s="36" t="n"/>
      <c r="C158" s="36" t="n"/>
      <c r="D158" s="16" t="n"/>
      <c r="E158" s="16" t="n"/>
      <c r="F158" s="14" t="n"/>
      <c r="G158" s="17" t="n"/>
      <c r="H158" s="14" t="n"/>
      <c r="I158" s="14" t="n"/>
      <c r="J158" s="14" t="n"/>
      <c r="K158" s="17" t="n"/>
      <c r="L158" s="14" t="n"/>
      <c r="M158" s="14" t="n"/>
      <c r="N158" s="14" t="n"/>
      <c r="O158" s="36" t="n"/>
      <c r="P158" s="18">
        <f>IF(OR($A158="",$F158=""),"",IFERROR(INDEX(Lists!$C$2:$C$6,MATCH($F158,Lists!$A$2:$A$6,0)),""))</f>
        <v/>
      </c>
      <c r="Q158" s="19">
        <f>IF(OR($A158="",$D158="",$E158="",$E158&lt;=$D158),"",ROUND(($E158-$D158)*24,2))</f>
        <v/>
      </c>
      <c r="R158" s="18">
        <f>IF(OR($A158="",$C158="",$D158="",$E158="",$F158="",$E158&lt;=$D158,$M158="Canceled",$M158="Declined"),"",IF(COUNTIFS($F$2:$F$201,$F158,$C$2:$C$201,$C158,$D$2:$D$201,"&lt;"&amp;$E158,$E$2:$E$201,"&gt;"&amp;$D158,$M$2:$M$201,"&lt;&gt;Canceled",$M$2:$M$201,"&lt;&gt;Declined",$A$2:$A$201,"&lt;&gt;")&gt;1,"Conflict",""))</f>
        <v/>
      </c>
      <c r="S158" s="20">
        <f>IF($A158="","",TEXTJOIN(CHAR(59)&amp;" ",TRUE,IF(AND($I158&lt;&gt;"",$P158&lt;&gt;"",$I158&gt;$P158),"Over capacity",""),IF(AND($F158&lt;&gt;"",$D158&lt;&gt;"",$D158&lt;IFERROR(INDEX(Lists!$D$2:$D$6,MATCH($F158,Lists!$A$2:$A$6,0)),$D158)),"Before opening time",""),IF(AND($F158&lt;&gt;"",$E158&lt;&gt;"",$E158&gt;IFERROR(INDEX(Lists!$E$2:$E$6,MATCH($F158,Lists!$A$2:$A$6,0)),$E158)),"After closing time",""),IF(AND(OR($M158="Approved",$M158="Declined",$M158="Completed"),$N158=""),"Approval owner missing",""),IF(AND(OR($M158="Approved",$M158="Declined",$M158="Completed"),$O158=""),"Decision date missing",""),IF(AND($C158&lt;TODAY(),$C158&lt;&gt;"",$M158&lt;&gt;"Completed",$M158&lt;&gt;"Canceled",$M158&lt;&gt;"Declined"),"Past booking unresolved","")))</f>
        <v/>
      </c>
      <c r="T158" s="17" t="n"/>
    </row>
    <row r="159">
      <c r="A159" s="14" t="n"/>
      <c r="B159" s="36" t="n"/>
      <c r="C159" s="36" t="n"/>
      <c r="D159" s="16" t="n"/>
      <c r="E159" s="16" t="n"/>
      <c r="F159" s="14" t="n"/>
      <c r="G159" s="17" t="n"/>
      <c r="H159" s="14" t="n"/>
      <c r="I159" s="14" t="n"/>
      <c r="J159" s="14" t="n"/>
      <c r="K159" s="17" t="n"/>
      <c r="L159" s="14" t="n"/>
      <c r="M159" s="14" t="n"/>
      <c r="N159" s="14" t="n"/>
      <c r="O159" s="36" t="n"/>
      <c r="P159" s="18">
        <f>IF(OR($A159="",$F159=""),"",IFERROR(INDEX(Lists!$C$2:$C$6,MATCH($F159,Lists!$A$2:$A$6,0)),""))</f>
        <v/>
      </c>
      <c r="Q159" s="19">
        <f>IF(OR($A159="",$D159="",$E159="",$E159&lt;=$D159),"",ROUND(($E159-$D159)*24,2))</f>
        <v/>
      </c>
      <c r="R159" s="18">
        <f>IF(OR($A159="",$C159="",$D159="",$E159="",$F159="",$E159&lt;=$D159,$M159="Canceled",$M159="Declined"),"",IF(COUNTIFS($F$2:$F$201,$F159,$C$2:$C$201,$C159,$D$2:$D$201,"&lt;"&amp;$E159,$E$2:$E$201,"&gt;"&amp;$D159,$M$2:$M$201,"&lt;&gt;Canceled",$M$2:$M$201,"&lt;&gt;Declined",$A$2:$A$201,"&lt;&gt;")&gt;1,"Conflict",""))</f>
        <v/>
      </c>
      <c r="S159" s="20">
        <f>IF($A159="","",TEXTJOIN(CHAR(59)&amp;" ",TRUE,IF(AND($I159&lt;&gt;"",$P159&lt;&gt;"",$I159&gt;$P159),"Over capacity",""),IF(AND($F159&lt;&gt;"",$D159&lt;&gt;"",$D159&lt;IFERROR(INDEX(Lists!$D$2:$D$6,MATCH($F159,Lists!$A$2:$A$6,0)),$D159)),"Before opening time",""),IF(AND($F159&lt;&gt;"",$E159&lt;&gt;"",$E159&gt;IFERROR(INDEX(Lists!$E$2:$E$6,MATCH($F159,Lists!$A$2:$A$6,0)),$E159)),"After closing time",""),IF(AND(OR($M159="Approved",$M159="Declined",$M159="Completed"),$N159=""),"Approval owner missing",""),IF(AND(OR($M159="Approved",$M159="Declined",$M159="Completed"),$O159=""),"Decision date missing",""),IF(AND($C159&lt;TODAY(),$C159&lt;&gt;"",$M159&lt;&gt;"Completed",$M159&lt;&gt;"Canceled",$M159&lt;&gt;"Declined"),"Past booking unresolved","")))</f>
        <v/>
      </c>
      <c r="T159" s="17" t="n"/>
    </row>
    <row r="160">
      <c r="A160" s="14" t="n"/>
      <c r="B160" s="36" t="n"/>
      <c r="C160" s="36" t="n"/>
      <c r="D160" s="16" t="n"/>
      <c r="E160" s="16" t="n"/>
      <c r="F160" s="14" t="n"/>
      <c r="G160" s="17" t="n"/>
      <c r="H160" s="14" t="n"/>
      <c r="I160" s="14" t="n"/>
      <c r="J160" s="14" t="n"/>
      <c r="K160" s="17" t="n"/>
      <c r="L160" s="14" t="n"/>
      <c r="M160" s="14" t="n"/>
      <c r="N160" s="14" t="n"/>
      <c r="O160" s="36" t="n"/>
      <c r="P160" s="18">
        <f>IF(OR($A160="",$F160=""),"",IFERROR(INDEX(Lists!$C$2:$C$6,MATCH($F160,Lists!$A$2:$A$6,0)),""))</f>
        <v/>
      </c>
      <c r="Q160" s="19">
        <f>IF(OR($A160="",$D160="",$E160="",$E160&lt;=$D160),"",ROUND(($E160-$D160)*24,2))</f>
        <v/>
      </c>
      <c r="R160" s="18">
        <f>IF(OR($A160="",$C160="",$D160="",$E160="",$F160="",$E160&lt;=$D160,$M160="Canceled",$M160="Declined"),"",IF(COUNTIFS($F$2:$F$201,$F160,$C$2:$C$201,$C160,$D$2:$D$201,"&lt;"&amp;$E160,$E$2:$E$201,"&gt;"&amp;$D160,$M$2:$M$201,"&lt;&gt;Canceled",$M$2:$M$201,"&lt;&gt;Declined",$A$2:$A$201,"&lt;&gt;")&gt;1,"Conflict",""))</f>
        <v/>
      </c>
      <c r="S160" s="20">
        <f>IF($A160="","",TEXTJOIN(CHAR(59)&amp;" ",TRUE,IF(AND($I160&lt;&gt;"",$P160&lt;&gt;"",$I160&gt;$P160),"Over capacity",""),IF(AND($F160&lt;&gt;"",$D160&lt;&gt;"",$D160&lt;IFERROR(INDEX(Lists!$D$2:$D$6,MATCH($F160,Lists!$A$2:$A$6,0)),$D160)),"Before opening time",""),IF(AND($F160&lt;&gt;"",$E160&lt;&gt;"",$E160&gt;IFERROR(INDEX(Lists!$E$2:$E$6,MATCH($F160,Lists!$A$2:$A$6,0)),$E160)),"After closing time",""),IF(AND(OR($M160="Approved",$M160="Declined",$M160="Completed"),$N160=""),"Approval owner missing",""),IF(AND(OR($M160="Approved",$M160="Declined",$M160="Completed"),$O160=""),"Decision date missing",""),IF(AND($C160&lt;TODAY(),$C160&lt;&gt;"",$M160&lt;&gt;"Completed",$M160&lt;&gt;"Canceled",$M160&lt;&gt;"Declined"),"Past booking unresolved","")))</f>
        <v/>
      </c>
      <c r="T160" s="17" t="n"/>
    </row>
    <row r="161">
      <c r="A161" s="14" t="n"/>
      <c r="B161" s="36" t="n"/>
      <c r="C161" s="36" t="n"/>
      <c r="D161" s="16" t="n"/>
      <c r="E161" s="16" t="n"/>
      <c r="F161" s="14" t="n"/>
      <c r="G161" s="17" t="n"/>
      <c r="H161" s="14" t="n"/>
      <c r="I161" s="14" t="n"/>
      <c r="J161" s="14" t="n"/>
      <c r="K161" s="17" t="n"/>
      <c r="L161" s="14" t="n"/>
      <c r="M161" s="14" t="n"/>
      <c r="N161" s="14" t="n"/>
      <c r="O161" s="36" t="n"/>
      <c r="P161" s="18">
        <f>IF(OR($A161="",$F161=""),"",IFERROR(INDEX(Lists!$C$2:$C$6,MATCH($F161,Lists!$A$2:$A$6,0)),""))</f>
        <v/>
      </c>
      <c r="Q161" s="19">
        <f>IF(OR($A161="",$D161="",$E161="",$E161&lt;=$D161),"",ROUND(($E161-$D161)*24,2))</f>
        <v/>
      </c>
      <c r="R161" s="18">
        <f>IF(OR($A161="",$C161="",$D161="",$E161="",$F161="",$E161&lt;=$D161,$M161="Canceled",$M161="Declined"),"",IF(COUNTIFS($F$2:$F$201,$F161,$C$2:$C$201,$C161,$D$2:$D$201,"&lt;"&amp;$E161,$E$2:$E$201,"&gt;"&amp;$D161,$M$2:$M$201,"&lt;&gt;Canceled",$M$2:$M$201,"&lt;&gt;Declined",$A$2:$A$201,"&lt;&gt;")&gt;1,"Conflict",""))</f>
        <v/>
      </c>
      <c r="S161" s="20">
        <f>IF($A161="","",TEXTJOIN(CHAR(59)&amp;" ",TRUE,IF(AND($I161&lt;&gt;"",$P161&lt;&gt;"",$I161&gt;$P161),"Over capacity",""),IF(AND($F161&lt;&gt;"",$D161&lt;&gt;"",$D161&lt;IFERROR(INDEX(Lists!$D$2:$D$6,MATCH($F161,Lists!$A$2:$A$6,0)),$D161)),"Before opening time",""),IF(AND($F161&lt;&gt;"",$E161&lt;&gt;"",$E161&gt;IFERROR(INDEX(Lists!$E$2:$E$6,MATCH($F161,Lists!$A$2:$A$6,0)),$E161)),"After closing time",""),IF(AND(OR($M161="Approved",$M161="Declined",$M161="Completed"),$N161=""),"Approval owner missing",""),IF(AND(OR($M161="Approved",$M161="Declined",$M161="Completed"),$O161=""),"Decision date missing",""),IF(AND($C161&lt;TODAY(),$C161&lt;&gt;"",$M161&lt;&gt;"Completed",$M161&lt;&gt;"Canceled",$M161&lt;&gt;"Declined"),"Past booking unresolved","")))</f>
        <v/>
      </c>
      <c r="T161" s="17" t="n"/>
    </row>
    <row r="162">
      <c r="A162" s="14" t="n"/>
      <c r="B162" s="36" t="n"/>
      <c r="C162" s="36" t="n"/>
      <c r="D162" s="16" t="n"/>
      <c r="E162" s="16" t="n"/>
      <c r="F162" s="14" t="n"/>
      <c r="G162" s="17" t="n"/>
      <c r="H162" s="14" t="n"/>
      <c r="I162" s="14" t="n"/>
      <c r="J162" s="14" t="n"/>
      <c r="K162" s="17" t="n"/>
      <c r="L162" s="14" t="n"/>
      <c r="M162" s="14" t="n"/>
      <c r="N162" s="14" t="n"/>
      <c r="O162" s="36" t="n"/>
      <c r="P162" s="18">
        <f>IF(OR($A162="",$F162=""),"",IFERROR(INDEX(Lists!$C$2:$C$6,MATCH($F162,Lists!$A$2:$A$6,0)),""))</f>
        <v/>
      </c>
      <c r="Q162" s="19">
        <f>IF(OR($A162="",$D162="",$E162="",$E162&lt;=$D162),"",ROUND(($E162-$D162)*24,2))</f>
        <v/>
      </c>
      <c r="R162" s="18">
        <f>IF(OR($A162="",$C162="",$D162="",$E162="",$F162="",$E162&lt;=$D162,$M162="Canceled",$M162="Declined"),"",IF(COUNTIFS($F$2:$F$201,$F162,$C$2:$C$201,$C162,$D$2:$D$201,"&lt;"&amp;$E162,$E$2:$E$201,"&gt;"&amp;$D162,$M$2:$M$201,"&lt;&gt;Canceled",$M$2:$M$201,"&lt;&gt;Declined",$A$2:$A$201,"&lt;&gt;")&gt;1,"Conflict",""))</f>
        <v/>
      </c>
      <c r="S162" s="20">
        <f>IF($A162="","",TEXTJOIN(CHAR(59)&amp;" ",TRUE,IF(AND($I162&lt;&gt;"",$P162&lt;&gt;"",$I162&gt;$P162),"Over capacity",""),IF(AND($F162&lt;&gt;"",$D162&lt;&gt;"",$D162&lt;IFERROR(INDEX(Lists!$D$2:$D$6,MATCH($F162,Lists!$A$2:$A$6,0)),$D162)),"Before opening time",""),IF(AND($F162&lt;&gt;"",$E162&lt;&gt;"",$E162&gt;IFERROR(INDEX(Lists!$E$2:$E$6,MATCH($F162,Lists!$A$2:$A$6,0)),$E162)),"After closing time",""),IF(AND(OR($M162="Approved",$M162="Declined",$M162="Completed"),$N162=""),"Approval owner missing",""),IF(AND(OR($M162="Approved",$M162="Declined",$M162="Completed"),$O162=""),"Decision date missing",""),IF(AND($C162&lt;TODAY(),$C162&lt;&gt;"",$M162&lt;&gt;"Completed",$M162&lt;&gt;"Canceled",$M162&lt;&gt;"Declined"),"Past booking unresolved","")))</f>
        <v/>
      </c>
      <c r="T162" s="17" t="n"/>
    </row>
    <row r="163">
      <c r="A163" s="14" t="n"/>
      <c r="B163" s="36" t="n"/>
      <c r="C163" s="36" t="n"/>
      <c r="D163" s="16" t="n"/>
      <c r="E163" s="16" t="n"/>
      <c r="F163" s="14" t="n"/>
      <c r="G163" s="17" t="n"/>
      <c r="H163" s="14" t="n"/>
      <c r="I163" s="14" t="n"/>
      <c r="J163" s="14" t="n"/>
      <c r="K163" s="17" t="n"/>
      <c r="L163" s="14" t="n"/>
      <c r="M163" s="14" t="n"/>
      <c r="N163" s="14" t="n"/>
      <c r="O163" s="36" t="n"/>
      <c r="P163" s="18">
        <f>IF(OR($A163="",$F163=""),"",IFERROR(INDEX(Lists!$C$2:$C$6,MATCH($F163,Lists!$A$2:$A$6,0)),""))</f>
        <v/>
      </c>
      <c r="Q163" s="19">
        <f>IF(OR($A163="",$D163="",$E163="",$E163&lt;=$D163),"",ROUND(($E163-$D163)*24,2))</f>
        <v/>
      </c>
      <c r="R163" s="18">
        <f>IF(OR($A163="",$C163="",$D163="",$E163="",$F163="",$E163&lt;=$D163,$M163="Canceled",$M163="Declined"),"",IF(COUNTIFS($F$2:$F$201,$F163,$C$2:$C$201,$C163,$D$2:$D$201,"&lt;"&amp;$E163,$E$2:$E$201,"&gt;"&amp;$D163,$M$2:$M$201,"&lt;&gt;Canceled",$M$2:$M$201,"&lt;&gt;Declined",$A$2:$A$201,"&lt;&gt;")&gt;1,"Conflict",""))</f>
        <v/>
      </c>
      <c r="S163" s="20">
        <f>IF($A163="","",TEXTJOIN(CHAR(59)&amp;" ",TRUE,IF(AND($I163&lt;&gt;"",$P163&lt;&gt;"",$I163&gt;$P163),"Over capacity",""),IF(AND($F163&lt;&gt;"",$D163&lt;&gt;"",$D163&lt;IFERROR(INDEX(Lists!$D$2:$D$6,MATCH($F163,Lists!$A$2:$A$6,0)),$D163)),"Before opening time",""),IF(AND($F163&lt;&gt;"",$E163&lt;&gt;"",$E163&gt;IFERROR(INDEX(Lists!$E$2:$E$6,MATCH($F163,Lists!$A$2:$A$6,0)),$E163)),"After closing time",""),IF(AND(OR($M163="Approved",$M163="Declined",$M163="Completed"),$N163=""),"Approval owner missing",""),IF(AND(OR($M163="Approved",$M163="Declined",$M163="Completed"),$O163=""),"Decision date missing",""),IF(AND($C163&lt;TODAY(),$C163&lt;&gt;"",$M163&lt;&gt;"Completed",$M163&lt;&gt;"Canceled",$M163&lt;&gt;"Declined"),"Past booking unresolved","")))</f>
        <v/>
      </c>
      <c r="T163" s="17" t="n"/>
    </row>
    <row r="164">
      <c r="A164" s="14" t="n"/>
      <c r="B164" s="36" t="n"/>
      <c r="C164" s="36" t="n"/>
      <c r="D164" s="16" t="n"/>
      <c r="E164" s="16" t="n"/>
      <c r="F164" s="14" t="n"/>
      <c r="G164" s="17" t="n"/>
      <c r="H164" s="14" t="n"/>
      <c r="I164" s="14" t="n"/>
      <c r="J164" s="14" t="n"/>
      <c r="K164" s="17" t="n"/>
      <c r="L164" s="14" t="n"/>
      <c r="M164" s="14" t="n"/>
      <c r="N164" s="14" t="n"/>
      <c r="O164" s="36" t="n"/>
      <c r="P164" s="18">
        <f>IF(OR($A164="",$F164=""),"",IFERROR(INDEX(Lists!$C$2:$C$6,MATCH($F164,Lists!$A$2:$A$6,0)),""))</f>
        <v/>
      </c>
      <c r="Q164" s="19">
        <f>IF(OR($A164="",$D164="",$E164="",$E164&lt;=$D164),"",ROUND(($E164-$D164)*24,2))</f>
        <v/>
      </c>
      <c r="R164" s="18">
        <f>IF(OR($A164="",$C164="",$D164="",$E164="",$F164="",$E164&lt;=$D164,$M164="Canceled",$M164="Declined"),"",IF(COUNTIFS($F$2:$F$201,$F164,$C$2:$C$201,$C164,$D$2:$D$201,"&lt;"&amp;$E164,$E$2:$E$201,"&gt;"&amp;$D164,$M$2:$M$201,"&lt;&gt;Canceled",$M$2:$M$201,"&lt;&gt;Declined",$A$2:$A$201,"&lt;&gt;")&gt;1,"Conflict",""))</f>
        <v/>
      </c>
      <c r="S164" s="20">
        <f>IF($A164="","",TEXTJOIN(CHAR(59)&amp;" ",TRUE,IF(AND($I164&lt;&gt;"",$P164&lt;&gt;"",$I164&gt;$P164),"Over capacity",""),IF(AND($F164&lt;&gt;"",$D164&lt;&gt;"",$D164&lt;IFERROR(INDEX(Lists!$D$2:$D$6,MATCH($F164,Lists!$A$2:$A$6,0)),$D164)),"Before opening time",""),IF(AND($F164&lt;&gt;"",$E164&lt;&gt;"",$E164&gt;IFERROR(INDEX(Lists!$E$2:$E$6,MATCH($F164,Lists!$A$2:$A$6,0)),$E164)),"After closing time",""),IF(AND(OR($M164="Approved",$M164="Declined",$M164="Completed"),$N164=""),"Approval owner missing",""),IF(AND(OR($M164="Approved",$M164="Declined",$M164="Completed"),$O164=""),"Decision date missing",""),IF(AND($C164&lt;TODAY(),$C164&lt;&gt;"",$M164&lt;&gt;"Completed",$M164&lt;&gt;"Canceled",$M164&lt;&gt;"Declined"),"Past booking unresolved","")))</f>
        <v/>
      </c>
      <c r="T164" s="17" t="n"/>
    </row>
    <row r="165">
      <c r="A165" s="14" t="n"/>
      <c r="B165" s="36" t="n"/>
      <c r="C165" s="36" t="n"/>
      <c r="D165" s="16" t="n"/>
      <c r="E165" s="16" t="n"/>
      <c r="F165" s="14" t="n"/>
      <c r="G165" s="17" t="n"/>
      <c r="H165" s="14" t="n"/>
      <c r="I165" s="14" t="n"/>
      <c r="J165" s="14" t="n"/>
      <c r="K165" s="17" t="n"/>
      <c r="L165" s="14" t="n"/>
      <c r="M165" s="14" t="n"/>
      <c r="N165" s="14" t="n"/>
      <c r="O165" s="36" t="n"/>
      <c r="P165" s="18">
        <f>IF(OR($A165="",$F165=""),"",IFERROR(INDEX(Lists!$C$2:$C$6,MATCH($F165,Lists!$A$2:$A$6,0)),""))</f>
        <v/>
      </c>
      <c r="Q165" s="19">
        <f>IF(OR($A165="",$D165="",$E165="",$E165&lt;=$D165),"",ROUND(($E165-$D165)*24,2))</f>
        <v/>
      </c>
      <c r="R165" s="18">
        <f>IF(OR($A165="",$C165="",$D165="",$E165="",$F165="",$E165&lt;=$D165,$M165="Canceled",$M165="Declined"),"",IF(COUNTIFS($F$2:$F$201,$F165,$C$2:$C$201,$C165,$D$2:$D$201,"&lt;"&amp;$E165,$E$2:$E$201,"&gt;"&amp;$D165,$M$2:$M$201,"&lt;&gt;Canceled",$M$2:$M$201,"&lt;&gt;Declined",$A$2:$A$201,"&lt;&gt;")&gt;1,"Conflict",""))</f>
        <v/>
      </c>
      <c r="S165" s="20">
        <f>IF($A165="","",TEXTJOIN(CHAR(59)&amp;" ",TRUE,IF(AND($I165&lt;&gt;"",$P165&lt;&gt;"",$I165&gt;$P165),"Over capacity",""),IF(AND($F165&lt;&gt;"",$D165&lt;&gt;"",$D165&lt;IFERROR(INDEX(Lists!$D$2:$D$6,MATCH($F165,Lists!$A$2:$A$6,0)),$D165)),"Before opening time",""),IF(AND($F165&lt;&gt;"",$E165&lt;&gt;"",$E165&gt;IFERROR(INDEX(Lists!$E$2:$E$6,MATCH($F165,Lists!$A$2:$A$6,0)),$E165)),"After closing time",""),IF(AND(OR($M165="Approved",$M165="Declined",$M165="Completed"),$N165=""),"Approval owner missing",""),IF(AND(OR($M165="Approved",$M165="Declined",$M165="Completed"),$O165=""),"Decision date missing",""),IF(AND($C165&lt;TODAY(),$C165&lt;&gt;"",$M165&lt;&gt;"Completed",$M165&lt;&gt;"Canceled",$M165&lt;&gt;"Declined"),"Past booking unresolved","")))</f>
        <v/>
      </c>
      <c r="T165" s="17" t="n"/>
    </row>
    <row r="166">
      <c r="A166" s="14" t="n"/>
      <c r="B166" s="36" t="n"/>
      <c r="C166" s="36" t="n"/>
      <c r="D166" s="16" t="n"/>
      <c r="E166" s="16" t="n"/>
      <c r="F166" s="14" t="n"/>
      <c r="G166" s="17" t="n"/>
      <c r="H166" s="14" t="n"/>
      <c r="I166" s="14" t="n"/>
      <c r="J166" s="14" t="n"/>
      <c r="K166" s="17" t="n"/>
      <c r="L166" s="14" t="n"/>
      <c r="M166" s="14" t="n"/>
      <c r="N166" s="14" t="n"/>
      <c r="O166" s="36" t="n"/>
      <c r="P166" s="18">
        <f>IF(OR($A166="",$F166=""),"",IFERROR(INDEX(Lists!$C$2:$C$6,MATCH($F166,Lists!$A$2:$A$6,0)),""))</f>
        <v/>
      </c>
      <c r="Q166" s="19">
        <f>IF(OR($A166="",$D166="",$E166="",$E166&lt;=$D166),"",ROUND(($E166-$D166)*24,2))</f>
        <v/>
      </c>
      <c r="R166" s="18">
        <f>IF(OR($A166="",$C166="",$D166="",$E166="",$F166="",$E166&lt;=$D166,$M166="Canceled",$M166="Declined"),"",IF(COUNTIFS($F$2:$F$201,$F166,$C$2:$C$201,$C166,$D$2:$D$201,"&lt;"&amp;$E166,$E$2:$E$201,"&gt;"&amp;$D166,$M$2:$M$201,"&lt;&gt;Canceled",$M$2:$M$201,"&lt;&gt;Declined",$A$2:$A$201,"&lt;&gt;")&gt;1,"Conflict",""))</f>
        <v/>
      </c>
      <c r="S166" s="20">
        <f>IF($A166="","",TEXTJOIN(CHAR(59)&amp;" ",TRUE,IF(AND($I166&lt;&gt;"",$P166&lt;&gt;"",$I166&gt;$P166),"Over capacity",""),IF(AND($F166&lt;&gt;"",$D166&lt;&gt;"",$D166&lt;IFERROR(INDEX(Lists!$D$2:$D$6,MATCH($F166,Lists!$A$2:$A$6,0)),$D166)),"Before opening time",""),IF(AND($F166&lt;&gt;"",$E166&lt;&gt;"",$E166&gt;IFERROR(INDEX(Lists!$E$2:$E$6,MATCH($F166,Lists!$A$2:$A$6,0)),$E166)),"After closing time",""),IF(AND(OR($M166="Approved",$M166="Declined",$M166="Completed"),$N166=""),"Approval owner missing",""),IF(AND(OR($M166="Approved",$M166="Declined",$M166="Completed"),$O166=""),"Decision date missing",""),IF(AND($C166&lt;TODAY(),$C166&lt;&gt;"",$M166&lt;&gt;"Completed",$M166&lt;&gt;"Canceled",$M166&lt;&gt;"Declined"),"Past booking unresolved","")))</f>
        <v/>
      </c>
      <c r="T166" s="17" t="n"/>
    </row>
    <row r="167">
      <c r="A167" s="14" t="n"/>
      <c r="B167" s="36" t="n"/>
      <c r="C167" s="36" t="n"/>
      <c r="D167" s="16" t="n"/>
      <c r="E167" s="16" t="n"/>
      <c r="F167" s="14" t="n"/>
      <c r="G167" s="17" t="n"/>
      <c r="H167" s="14" t="n"/>
      <c r="I167" s="14" t="n"/>
      <c r="J167" s="14" t="n"/>
      <c r="K167" s="17" t="n"/>
      <c r="L167" s="14" t="n"/>
      <c r="M167" s="14" t="n"/>
      <c r="N167" s="14" t="n"/>
      <c r="O167" s="36" t="n"/>
      <c r="P167" s="18">
        <f>IF(OR($A167="",$F167=""),"",IFERROR(INDEX(Lists!$C$2:$C$6,MATCH($F167,Lists!$A$2:$A$6,0)),""))</f>
        <v/>
      </c>
      <c r="Q167" s="19">
        <f>IF(OR($A167="",$D167="",$E167="",$E167&lt;=$D167),"",ROUND(($E167-$D167)*24,2))</f>
        <v/>
      </c>
      <c r="R167" s="18">
        <f>IF(OR($A167="",$C167="",$D167="",$E167="",$F167="",$E167&lt;=$D167,$M167="Canceled",$M167="Declined"),"",IF(COUNTIFS($F$2:$F$201,$F167,$C$2:$C$201,$C167,$D$2:$D$201,"&lt;"&amp;$E167,$E$2:$E$201,"&gt;"&amp;$D167,$M$2:$M$201,"&lt;&gt;Canceled",$M$2:$M$201,"&lt;&gt;Declined",$A$2:$A$201,"&lt;&gt;")&gt;1,"Conflict",""))</f>
        <v/>
      </c>
      <c r="S167" s="20">
        <f>IF($A167="","",TEXTJOIN(CHAR(59)&amp;" ",TRUE,IF(AND($I167&lt;&gt;"",$P167&lt;&gt;"",$I167&gt;$P167),"Over capacity",""),IF(AND($F167&lt;&gt;"",$D167&lt;&gt;"",$D167&lt;IFERROR(INDEX(Lists!$D$2:$D$6,MATCH($F167,Lists!$A$2:$A$6,0)),$D167)),"Before opening time",""),IF(AND($F167&lt;&gt;"",$E167&lt;&gt;"",$E167&gt;IFERROR(INDEX(Lists!$E$2:$E$6,MATCH($F167,Lists!$A$2:$A$6,0)),$E167)),"After closing time",""),IF(AND(OR($M167="Approved",$M167="Declined",$M167="Completed"),$N167=""),"Approval owner missing",""),IF(AND(OR($M167="Approved",$M167="Declined",$M167="Completed"),$O167=""),"Decision date missing",""),IF(AND($C167&lt;TODAY(),$C167&lt;&gt;"",$M167&lt;&gt;"Completed",$M167&lt;&gt;"Canceled",$M167&lt;&gt;"Declined"),"Past booking unresolved","")))</f>
        <v/>
      </c>
      <c r="T167" s="17" t="n"/>
    </row>
    <row r="168">
      <c r="A168" s="14" t="n"/>
      <c r="B168" s="36" t="n"/>
      <c r="C168" s="36" t="n"/>
      <c r="D168" s="16" t="n"/>
      <c r="E168" s="16" t="n"/>
      <c r="F168" s="14" t="n"/>
      <c r="G168" s="17" t="n"/>
      <c r="H168" s="14" t="n"/>
      <c r="I168" s="14" t="n"/>
      <c r="J168" s="14" t="n"/>
      <c r="K168" s="17" t="n"/>
      <c r="L168" s="14" t="n"/>
      <c r="M168" s="14" t="n"/>
      <c r="N168" s="14" t="n"/>
      <c r="O168" s="36" t="n"/>
      <c r="P168" s="18">
        <f>IF(OR($A168="",$F168=""),"",IFERROR(INDEX(Lists!$C$2:$C$6,MATCH($F168,Lists!$A$2:$A$6,0)),""))</f>
        <v/>
      </c>
      <c r="Q168" s="19">
        <f>IF(OR($A168="",$D168="",$E168="",$E168&lt;=$D168),"",ROUND(($E168-$D168)*24,2))</f>
        <v/>
      </c>
      <c r="R168" s="18">
        <f>IF(OR($A168="",$C168="",$D168="",$E168="",$F168="",$E168&lt;=$D168,$M168="Canceled",$M168="Declined"),"",IF(COUNTIFS($F$2:$F$201,$F168,$C$2:$C$201,$C168,$D$2:$D$201,"&lt;"&amp;$E168,$E$2:$E$201,"&gt;"&amp;$D168,$M$2:$M$201,"&lt;&gt;Canceled",$M$2:$M$201,"&lt;&gt;Declined",$A$2:$A$201,"&lt;&gt;")&gt;1,"Conflict",""))</f>
        <v/>
      </c>
      <c r="S168" s="20">
        <f>IF($A168="","",TEXTJOIN(CHAR(59)&amp;" ",TRUE,IF(AND($I168&lt;&gt;"",$P168&lt;&gt;"",$I168&gt;$P168),"Over capacity",""),IF(AND($F168&lt;&gt;"",$D168&lt;&gt;"",$D168&lt;IFERROR(INDEX(Lists!$D$2:$D$6,MATCH($F168,Lists!$A$2:$A$6,0)),$D168)),"Before opening time",""),IF(AND($F168&lt;&gt;"",$E168&lt;&gt;"",$E168&gt;IFERROR(INDEX(Lists!$E$2:$E$6,MATCH($F168,Lists!$A$2:$A$6,0)),$E168)),"After closing time",""),IF(AND(OR($M168="Approved",$M168="Declined",$M168="Completed"),$N168=""),"Approval owner missing",""),IF(AND(OR($M168="Approved",$M168="Declined",$M168="Completed"),$O168=""),"Decision date missing",""),IF(AND($C168&lt;TODAY(),$C168&lt;&gt;"",$M168&lt;&gt;"Completed",$M168&lt;&gt;"Canceled",$M168&lt;&gt;"Declined"),"Past booking unresolved","")))</f>
        <v/>
      </c>
      <c r="T168" s="17" t="n"/>
    </row>
    <row r="169">
      <c r="A169" s="14" t="n"/>
      <c r="B169" s="36" t="n"/>
      <c r="C169" s="36" t="n"/>
      <c r="D169" s="16" t="n"/>
      <c r="E169" s="16" t="n"/>
      <c r="F169" s="14" t="n"/>
      <c r="G169" s="17" t="n"/>
      <c r="H169" s="14" t="n"/>
      <c r="I169" s="14" t="n"/>
      <c r="J169" s="14" t="n"/>
      <c r="K169" s="17" t="n"/>
      <c r="L169" s="14" t="n"/>
      <c r="M169" s="14" t="n"/>
      <c r="N169" s="14" t="n"/>
      <c r="O169" s="36" t="n"/>
      <c r="P169" s="18">
        <f>IF(OR($A169="",$F169=""),"",IFERROR(INDEX(Lists!$C$2:$C$6,MATCH($F169,Lists!$A$2:$A$6,0)),""))</f>
        <v/>
      </c>
      <c r="Q169" s="19">
        <f>IF(OR($A169="",$D169="",$E169="",$E169&lt;=$D169),"",ROUND(($E169-$D169)*24,2))</f>
        <v/>
      </c>
      <c r="R169" s="18">
        <f>IF(OR($A169="",$C169="",$D169="",$E169="",$F169="",$E169&lt;=$D169,$M169="Canceled",$M169="Declined"),"",IF(COUNTIFS($F$2:$F$201,$F169,$C$2:$C$201,$C169,$D$2:$D$201,"&lt;"&amp;$E169,$E$2:$E$201,"&gt;"&amp;$D169,$M$2:$M$201,"&lt;&gt;Canceled",$M$2:$M$201,"&lt;&gt;Declined",$A$2:$A$201,"&lt;&gt;")&gt;1,"Conflict",""))</f>
        <v/>
      </c>
      <c r="S169" s="20">
        <f>IF($A169="","",TEXTJOIN(CHAR(59)&amp;" ",TRUE,IF(AND($I169&lt;&gt;"",$P169&lt;&gt;"",$I169&gt;$P169),"Over capacity",""),IF(AND($F169&lt;&gt;"",$D169&lt;&gt;"",$D169&lt;IFERROR(INDEX(Lists!$D$2:$D$6,MATCH($F169,Lists!$A$2:$A$6,0)),$D169)),"Before opening time",""),IF(AND($F169&lt;&gt;"",$E169&lt;&gt;"",$E169&gt;IFERROR(INDEX(Lists!$E$2:$E$6,MATCH($F169,Lists!$A$2:$A$6,0)),$E169)),"After closing time",""),IF(AND(OR($M169="Approved",$M169="Declined",$M169="Completed"),$N169=""),"Approval owner missing",""),IF(AND(OR($M169="Approved",$M169="Declined",$M169="Completed"),$O169=""),"Decision date missing",""),IF(AND($C169&lt;TODAY(),$C169&lt;&gt;"",$M169&lt;&gt;"Completed",$M169&lt;&gt;"Canceled",$M169&lt;&gt;"Declined"),"Past booking unresolved","")))</f>
        <v/>
      </c>
      <c r="T169" s="17" t="n"/>
    </row>
    <row r="170">
      <c r="A170" s="14" t="n"/>
      <c r="B170" s="36" t="n"/>
      <c r="C170" s="36" t="n"/>
      <c r="D170" s="16" t="n"/>
      <c r="E170" s="16" t="n"/>
      <c r="F170" s="14" t="n"/>
      <c r="G170" s="17" t="n"/>
      <c r="H170" s="14" t="n"/>
      <c r="I170" s="14" t="n"/>
      <c r="J170" s="14" t="n"/>
      <c r="K170" s="17" t="n"/>
      <c r="L170" s="14" t="n"/>
      <c r="M170" s="14" t="n"/>
      <c r="N170" s="14" t="n"/>
      <c r="O170" s="36" t="n"/>
      <c r="P170" s="18">
        <f>IF(OR($A170="",$F170=""),"",IFERROR(INDEX(Lists!$C$2:$C$6,MATCH($F170,Lists!$A$2:$A$6,0)),""))</f>
        <v/>
      </c>
      <c r="Q170" s="19">
        <f>IF(OR($A170="",$D170="",$E170="",$E170&lt;=$D170),"",ROUND(($E170-$D170)*24,2))</f>
        <v/>
      </c>
      <c r="R170" s="18">
        <f>IF(OR($A170="",$C170="",$D170="",$E170="",$F170="",$E170&lt;=$D170,$M170="Canceled",$M170="Declined"),"",IF(COUNTIFS($F$2:$F$201,$F170,$C$2:$C$201,$C170,$D$2:$D$201,"&lt;"&amp;$E170,$E$2:$E$201,"&gt;"&amp;$D170,$M$2:$M$201,"&lt;&gt;Canceled",$M$2:$M$201,"&lt;&gt;Declined",$A$2:$A$201,"&lt;&gt;")&gt;1,"Conflict",""))</f>
        <v/>
      </c>
      <c r="S170" s="20">
        <f>IF($A170="","",TEXTJOIN(CHAR(59)&amp;" ",TRUE,IF(AND($I170&lt;&gt;"",$P170&lt;&gt;"",$I170&gt;$P170),"Over capacity",""),IF(AND($F170&lt;&gt;"",$D170&lt;&gt;"",$D170&lt;IFERROR(INDEX(Lists!$D$2:$D$6,MATCH($F170,Lists!$A$2:$A$6,0)),$D170)),"Before opening time",""),IF(AND($F170&lt;&gt;"",$E170&lt;&gt;"",$E170&gt;IFERROR(INDEX(Lists!$E$2:$E$6,MATCH($F170,Lists!$A$2:$A$6,0)),$E170)),"After closing time",""),IF(AND(OR($M170="Approved",$M170="Declined",$M170="Completed"),$N170=""),"Approval owner missing",""),IF(AND(OR($M170="Approved",$M170="Declined",$M170="Completed"),$O170=""),"Decision date missing",""),IF(AND($C170&lt;TODAY(),$C170&lt;&gt;"",$M170&lt;&gt;"Completed",$M170&lt;&gt;"Canceled",$M170&lt;&gt;"Declined"),"Past booking unresolved","")))</f>
        <v/>
      </c>
      <c r="T170" s="17" t="n"/>
    </row>
    <row r="171">
      <c r="A171" s="14" t="n"/>
      <c r="B171" s="36" t="n"/>
      <c r="C171" s="36" t="n"/>
      <c r="D171" s="16" t="n"/>
      <c r="E171" s="16" t="n"/>
      <c r="F171" s="14" t="n"/>
      <c r="G171" s="17" t="n"/>
      <c r="H171" s="14" t="n"/>
      <c r="I171" s="14" t="n"/>
      <c r="J171" s="14" t="n"/>
      <c r="K171" s="17" t="n"/>
      <c r="L171" s="14" t="n"/>
      <c r="M171" s="14" t="n"/>
      <c r="N171" s="14" t="n"/>
      <c r="O171" s="36" t="n"/>
      <c r="P171" s="18">
        <f>IF(OR($A171="",$F171=""),"",IFERROR(INDEX(Lists!$C$2:$C$6,MATCH($F171,Lists!$A$2:$A$6,0)),""))</f>
        <v/>
      </c>
      <c r="Q171" s="19">
        <f>IF(OR($A171="",$D171="",$E171="",$E171&lt;=$D171),"",ROUND(($E171-$D171)*24,2))</f>
        <v/>
      </c>
      <c r="R171" s="18">
        <f>IF(OR($A171="",$C171="",$D171="",$E171="",$F171="",$E171&lt;=$D171,$M171="Canceled",$M171="Declined"),"",IF(COUNTIFS($F$2:$F$201,$F171,$C$2:$C$201,$C171,$D$2:$D$201,"&lt;"&amp;$E171,$E$2:$E$201,"&gt;"&amp;$D171,$M$2:$M$201,"&lt;&gt;Canceled",$M$2:$M$201,"&lt;&gt;Declined",$A$2:$A$201,"&lt;&gt;")&gt;1,"Conflict",""))</f>
        <v/>
      </c>
      <c r="S171" s="20">
        <f>IF($A171="","",TEXTJOIN(CHAR(59)&amp;" ",TRUE,IF(AND($I171&lt;&gt;"",$P171&lt;&gt;"",$I171&gt;$P171),"Over capacity",""),IF(AND($F171&lt;&gt;"",$D171&lt;&gt;"",$D171&lt;IFERROR(INDEX(Lists!$D$2:$D$6,MATCH($F171,Lists!$A$2:$A$6,0)),$D171)),"Before opening time",""),IF(AND($F171&lt;&gt;"",$E171&lt;&gt;"",$E171&gt;IFERROR(INDEX(Lists!$E$2:$E$6,MATCH($F171,Lists!$A$2:$A$6,0)),$E171)),"After closing time",""),IF(AND(OR($M171="Approved",$M171="Declined",$M171="Completed"),$N171=""),"Approval owner missing",""),IF(AND(OR($M171="Approved",$M171="Declined",$M171="Completed"),$O171=""),"Decision date missing",""),IF(AND($C171&lt;TODAY(),$C171&lt;&gt;"",$M171&lt;&gt;"Completed",$M171&lt;&gt;"Canceled",$M171&lt;&gt;"Declined"),"Past booking unresolved","")))</f>
        <v/>
      </c>
      <c r="T171" s="17" t="n"/>
    </row>
    <row r="172">
      <c r="A172" s="14" t="n"/>
      <c r="B172" s="36" t="n"/>
      <c r="C172" s="36" t="n"/>
      <c r="D172" s="16" t="n"/>
      <c r="E172" s="16" t="n"/>
      <c r="F172" s="14" t="n"/>
      <c r="G172" s="17" t="n"/>
      <c r="H172" s="14" t="n"/>
      <c r="I172" s="14" t="n"/>
      <c r="J172" s="14" t="n"/>
      <c r="K172" s="17" t="n"/>
      <c r="L172" s="14" t="n"/>
      <c r="M172" s="14" t="n"/>
      <c r="N172" s="14" t="n"/>
      <c r="O172" s="36" t="n"/>
      <c r="P172" s="18">
        <f>IF(OR($A172="",$F172=""),"",IFERROR(INDEX(Lists!$C$2:$C$6,MATCH($F172,Lists!$A$2:$A$6,0)),""))</f>
        <v/>
      </c>
      <c r="Q172" s="19">
        <f>IF(OR($A172="",$D172="",$E172="",$E172&lt;=$D172),"",ROUND(($E172-$D172)*24,2))</f>
        <v/>
      </c>
      <c r="R172" s="18">
        <f>IF(OR($A172="",$C172="",$D172="",$E172="",$F172="",$E172&lt;=$D172,$M172="Canceled",$M172="Declined"),"",IF(COUNTIFS($F$2:$F$201,$F172,$C$2:$C$201,$C172,$D$2:$D$201,"&lt;"&amp;$E172,$E$2:$E$201,"&gt;"&amp;$D172,$M$2:$M$201,"&lt;&gt;Canceled",$M$2:$M$201,"&lt;&gt;Declined",$A$2:$A$201,"&lt;&gt;")&gt;1,"Conflict",""))</f>
        <v/>
      </c>
      <c r="S172" s="20">
        <f>IF($A172="","",TEXTJOIN(CHAR(59)&amp;" ",TRUE,IF(AND($I172&lt;&gt;"",$P172&lt;&gt;"",$I172&gt;$P172),"Over capacity",""),IF(AND($F172&lt;&gt;"",$D172&lt;&gt;"",$D172&lt;IFERROR(INDEX(Lists!$D$2:$D$6,MATCH($F172,Lists!$A$2:$A$6,0)),$D172)),"Before opening time",""),IF(AND($F172&lt;&gt;"",$E172&lt;&gt;"",$E172&gt;IFERROR(INDEX(Lists!$E$2:$E$6,MATCH($F172,Lists!$A$2:$A$6,0)),$E172)),"After closing time",""),IF(AND(OR($M172="Approved",$M172="Declined",$M172="Completed"),$N172=""),"Approval owner missing",""),IF(AND(OR($M172="Approved",$M172="Declined",$M172="Completed"),$O172=""),"Decision date missing",""),IF(AND($C172&lt;TODAY(),$C172&lt;&gt;"",$M172&lt;&gt;"Completed",$M172&lt;&gt;"Canceled",$M172&lt;&gt;"Declined"),"Past booking unresolved","")))</f>
        <v/>
      </c>
      <c r="T172" s="17" t="n"/>
    </row>
    <row r="173">
      <c r="A173" s="14" t="n"/>
      <c r="B173" s="36" t="n"/>
      <c r="C173" s="36" t="n"/>
      <c r="D173" s="16" t="n"/>
      <c r="E173" s="16" t="n"/>
      <c r="F173" s="14" t="n"/>
      <c r="G173" s="17" t="n"/>
      <c r="H173" s="14" t="n"/>
      <c r="I173" s="14" t="n"/>
      <c r="J173" s="14" t="n"/>
      <c r="K173" s="17" t="n"/>
      <c r="L173" s="14" t="n"/>
      <c r="M173" s="14" t="n"/>
      <c r="N173" s="14" t="n"/>
      <c r="O173" s="36" t="n"/>
      <c r="P173" s="18">
        <f>IF(OR($A173="",$F173=""),"",IFERROR(INDEX(Lists!$C$2:$C$6,MATCH($F173,Lists!$A$2:$A$6,0)),""))</f>
        <v/>
      </c>
      <c r="Q173" s="19">
        <f>IF(OR($A173="",$D173="",$E173="",$E173&lt;=$D173),"",ROUND(($E173-$D173)*24,2))</f>
        <v/>
      </c>
      <c r="R173" s="18">
        <f>IF(OR($A173="",$C173="",$D173="",$E173="",$F173="",$E173&lt;=$D173,$M173="Canceled",$M173="Declined"),"",IF(COUNTIFS($F$2:$F$201,$F173,$C$2:$C$201,$C173,$D$2:$D$201,"&lt;"&amp;$E173,$E$2:$E$201,"&gt;"&amp;$D173,$M$2:$M$201,"&lt;&gt;Canceled",$M$2:$M$201,"&lt;&gt;Declined",$A$2:$A$201,"&lt;&gt;")&gt;1,"Conflict",""))</f>
        <v/>
      </c>
      <c r="S173" s="20">
        <f>IF($A173="","",TEXTJOIN(CHAR(59)&amp;" ",TRUE,IF(AND($I173&lt;&gt;"",$P173&lt;&gt;"",$I173&gt;$P173),"Over capacity",""),IF(AND($F173&lt;&gt;"",$D173&lt;&gt;"",$D173&lt;IFERROR(INDEX(Lists!$D$2:$D$6,MATCH($F173,Lists!$A$2:$A$6,0)),$D173)),"Before opening time",""),IF(AND($F173&lt;&gt;"",$E173&lt;&gt;"",$E173&gt;IFERROR(INDEX(Lists!$E$2:$E$6,MATCH($F173,Lists!$A$2:$A$6,0)),$E173)),"After closing time",""),IF(AND(OR($M173="Approved",$M173="Declined",$M173="Completed"),$N173=""),"Approval owner missing",""),IF(AND(OR($M173="Approved",$M173="Declined",$M173="Completed"),$O173=""),"Decision date missing",""),IF(AND($C173&lt;TODAY(),$C173&lt;&gt;"",$M173&lt;&gt;"Completed",$M173&lt;&gt;"Canceled",$M173&lt;&gt;"Declined"),"Past booking unresolved","")))</f>
        <v/>
      </c>
      <c r="T173" s="17" t="n"/>
    </row>
    <row r="174">
      <c r="A174" s="14" t="n"/>
      <c r="B174" s="36" t="n"/>
      <c r="C174" s="36" t="n"/>
      <c r="D174" s="16" t="n"/>
      <c r="E174" s="16" t="n"/>
      <c r="F174" s="14" t="n"/>
      <c r="G174" s="17" t="n"/>
      <c r="H174" s="14" t="n"/>
      <c r="I174" s="14" t="n"/>
      <c r="J174" s="14" t="n"/>
      <c r="K174" s="17" t="n"/>
      <c r="L174" s="14" t="n"/>
      <c r="M174" s="14" t="n"/>
      <c r="N174" s="14" t="n"/>
      <c r="O174" s="36" t="n"/>
      <c r="P174" s="18">
        <f>IF(OR($A174="",$F174=""),"",IFERROR(INDEX(Lists!$C$2:$C$6,MATCH($F174,Lists!$A$2:$A$6,0)),""))</f>
        <v/>
      </c>
      <c r="Q174" s="19">
        <f>IF(OR($A174="",$D174="",$E174="",$E174&lt;=$D174),"",ROUND(($E174-$D174)*24,2))</f>
        <v/>
      </c>
      <c r="R174" s="18">
        <f>IF(OR($A174="",$C174="",$D174="",$E174="",$F174="",$E174&lt;=$D174,$M174="Canceled",$M174="Declined"),"",IF(COUNTIFS($F$2:$F$201,$F174,$C$2:$C$201,$C174,$D$2:$D$201,"&lt;"&amp;$E174,$E$2:$E$201,"&gt;"&amp;$D174,$M$2:$M$201,"&lt;&gt;Canceled",$M$2:$M$201,"&lt;&gt;Declined",$A$2:$A$201,"&lt;&gt;")&gt;1,"Conflict",""))</f>
        <v/>
      </c>
      <c r="S174" s="20">
        <f>IF($A174="","",TEXTJOIN(CHAR(59)&amp;" ",TRUE,IF(AND($I174&lt;&gt;"",$P174&lt;&gt;"",$I174&gt;$P174),"Over capacity",""),IF(AND($F174&lt;&gt;"",$D174&lt;&gt;"",$D174&lt;IFERROR(INDEX(Lists!$D$2:$D$6,MATCH($F174,Lists!$A$2:$A$6,0)),$D174)),"Before opening time",""),IF(AND($F174&lt;&gt;"",$E174&lt;&gt;"",$E174&gt;IFERROR(INDEX(Lists!$E$2:$E$6,MATCH($F174,Lists!$A$2:$A$6,0)),$E174)),"After closing time",""),IF(AND(OR($M174="Approved",$M174="Declined",$M174="Completed"),$N174=""),"Approval owner missing",""),IF(AND(OR($M174="Approved",$M174="Declined",$M174="Completed"),$O174=""),"Decision date missing",""),IF(AND($C174&lt;TODAY(),$C174&lt;&gt;"",$M174&lt;&gt;"Completed",$M174&lt;&gt;"Canceled",$M174&lt;&gt;"Declined"),"Past booking unresolved","")))</f>
        <v/>
      </c>
      <c r="T174" s="17" t="n"/>
    </row>
    <row r="175">
      <c r="A175" s="14" t="n"/>
      <c r="B175" s="36" t="n"/>
      <c r="C175" s="36" t="n"/>
      <c r="D175" s="16" t="n"/>
      <c r="E175" s="16" t="n"/>
      <c r="F175" s="14" t="n"/>
      <c r="G175" s="17" t="n"/>
      <c r="H175" s="14" t="n"/>
      <c r="I175" s="14" t="n"/>
      <c r="J175" s="14" t="n"/>
      <c r="K175" s="17" t="n"/>
      <c r="L175" s="14" t="n"/>
      <c r="M175" s="14" t="n"/>
      <c r="N175" s="14" t="n"/>
      <c r="O175" s="36" t="n"/>
      <c r="P175" s="18">
        <f>IF(OR($A175="",$F175=""),"",IFERROR(INDEX(Lists!$C$2:$C$6,MATCH($F175,Lists!$A$2:$A$6,0)),""))</f>
        <v/>
      </c>
      <c r="Q175" s="19">
        <f>IF(OR($A175="",$D175="",$E175="",$E175&lt;=$D175),"",ROUND(($E175-$D175)*24,2))</f>
        <v/>
      </c>
      <c r="R175" s="18">
        <f>IF(OR($A175="",$C175="",$D175="",$E175="",$F175="",$E175&lt;=$D175,$M175="Canceled",$M175="Declined"),"",IF(COUNTIFS($F$2:$F$201,$F175,$C$2:$C$201,$C175,$D$2:$D$201,"&lt;"&amp;$E175,$E$2:$E$201,"&gt;"&amp;$D175,$M$2:$M$201,"&lt;&gt;Canceled",$M$2:$M$201,"&lt;&gt;Declined",$A$2:$A$201,"&lt;&gt;")&gt;1,"Conflict",""))</f>
        <v/>
      </c>
      <c r="S175" s="20">
        <f>IF($A175="","",TEXTJOIN(CHAR(59)&amp;" ",TRUE,IF(AND($I175&lt;&gt;"",$P175&lt;&gt;"",$I175&gt;$P175),"Over capacity",""),IF(AND($F175&lt;&gt;"",$D175&lt;&gt;"",$D175&lt;IFERROR(INDEX(Lists!$D$2:$D$6,MATCH($F175,Lists!$A$2:$A$6,0)),$D175)),"Before opening time",""),IF(AND($F175&lt;&gt;"",$E175&lt;&gt;"",$E175&gt;IFERROR(INDEX(Lists!$E$2:$E$6,MATCH($F175,Lists!$A$2:$A$6,0)),$E175)),"After closing time",""),IF(AND(OR($M175="Approved",$M175="Declined",$M175="Completed"),$N175=""),"Approval owner missing",""),IF(AND(OR($M175="Approved",$M175="Declined",$M175="Completed"),$O175=""),"Decision date missing",""),IF(AND($C175&lt;TODAY(),$C175&lt;&gt;"",$M175&lt;&gt;"Completed",$M175&lt;&gt;"Canceled",$M175&lt;&gt;"Declined"),"Past booking unresolved","")))</f>
        <v/>
      </c>
      <c r="T175" s="17" t="n"/>
    </row>
    <row r="176">
      <c r="A176" s="14" t="n"/>
      <c r="B176" s="36" t="n"/>
      <c r="C176" s="36" t="n"/>
      <c r="D176" s="16" t="n"/>
      <c r="E176" s="16" t="n"/>
      <c r="F176" s="14" t="n"/>
      <c r="G176" s="17" t="n"/>
      <c r="H176" s="14" t="n"/>
      <c r="I176" s="14" t="n"/>
      <c r="J176" s="14" t="n"/>
      <c r="K176" s="17" t="n"/>
      <c r="L176" s="14" t="n"/>
      <c r="M176" s="14" t="n"/>
      <c r="N176" s="14" t="n"/>
      <c r="O176" s="36" t="n"/>
      <c r="P176" s="18">
        <f>IF(OR($A176="",$F176=""),"",IFERROR(INDEX(Lists!$C$2:$C$6,MATCH($F176,Lists!$A$2:$A$6,0)),""))</f>
        <v/>
      </c>
      <c r="Q176" s="19">
        <f>IF(OR($A176="",$D176="",$E176="",$E176&lt;=$D176),"",ROUND(($E176-$D176)*24,2))</f>
        <v/>
      </c>
      <c r="R176" s="18">
        <f>IF(OR($A176="",$C176="",$D176="",$E176="",$F176="",$E176&lt;=$D176,$M176="Canceled",$M176="Declined"),"",IF(COUNTIFS($F$2:$F$201,$F176,$C$2:$C$201,$C176,$D$2:$D$201,"&lt;"&amp;$E176,$E$2:$E$201,"&gt;"&amp;$D176,$M$2:$M$201,"&lt;&gt;Canceled",$M$2:$M$201,"&lt;&gt;Declined",$A$2:$A$201,"&lt;&gt;")&gt;1,"Conflict",""))</f>
        <v/>
      </c>
      <c r="S176" s="20">
        <f>IF($A176="","",TEXTJOIN(CHAR(59)&amp;" ",TRUE,IF(AND($I176&lt;&gt;"",$P176&lt;&gt;"",$I176&gt;$P176),"Over capacity",""),IF(AND($F176&lt;&gt;"",$D176&lt;&gt;"",$D176&lt;IFERROR(INDEX(Lists!$D$2:$D$6,MATCH($F176,Lists!$A$2:$A$6,0)),$D176)),"Before opening time",""),IF(AND($F176&lt;&gt;"",$E176&lt;&gt;"",$E176&gt;IFERROR(INDEX(Lists!$E$2:$E$6,MATCH($F176,Lists!$A$2:$A$6,0)),$E176)),"After closing time",""),IF(AND(OR($M176="Approved",$M176="Declined",$M176="Completed"),$N176=""),"Approval owner missing",""),IF(AND(OR($M176="Approved",$M176="Declined",$M176="Completed"),$O176=""),"Decision date missing",""),IF(AND($C176&lt;TODAY(),$C176&lt;&gt;"",$M176&lt;&gt;"Completed",$M176&lt;&gt;"Canceled",$M176&lt;&gt;"Declined"),"Past booking unresolved","")))</f>
        <v/>
      </c>
      <c r="T176" s="17" t="n"/>
    </row>
    <row r="177">
      <c r="A177" s="14" t="n"/>
      <c r="B177" s="36" t="n"/>
      <c r="C177" s="36" t="n"/>
      <c r="D177" s="16" t="n"/>
      <c r="E177" s="16" t="n"/>
      <c r="F177" s="14" t="n"/>
      <c r="G177" s="17" t="n"/>
      <c r="H177" s="14" t="n"/>
      <c r="I177" s="14" t="n"/>
      <c r="J177" s="14" t="n"/>
      <c r="K177" s="17" t="n"/>
      <c r="L177" s="14" t="n"/>
      <c r="M177" s="14" t="n"/>
      <c r="N177" s="14" t="n"/>
      <c r="O177" s="36" t="n"/>
      <c r="P177" s="18">
        <f>IF(OR($A177="",$F177=""),"",IFERROR(INDEX(Lists!$C$2:$C$6,MATCH($F177,Lists!$A$2:$A$6,0)),""))</f>
        <v/>
      </c>
      <c r="Q177" s="19">
        <f>IF(OR($A177="",$D177="",$E177="",$E177&lt;=$D177),"",ROUND(($E177-$D177)*24,2))</f>
        <v/>
      </c>
      <c r="R177" s="18">
        <f>IF(OR($A177="",$C177="",$D177="",$E177="",$F177="",$E177&lt;=$D177,$M177="Canceled",$M177="Declined"),"",IF(COUNTIFS($F$2:$F$201,$F177,$C$2:$C$201,$C177,$D$2:$D$201,"&lt;"&amp;$E177,$E$2:$E$201,"&gt;"&amp;$D177,$M$2:$M$201,"&lt;&gt;Canceled",$M$2:$M$201,"&lt;&gt;Declined",$A$2:$A$201,"&lt;&gt;")&gt;1,"Conflict",""))</f>
        <v/>
      </c>
      <c r="S177" s="20">
        <f>IF($A177="","",TEXTJOIN(CHAR(59)&amp;" ",TRUE,IF(AND($I177&lt;&gt;"",$P177&lt;&gt;"",$I177&gt;$P177),"Over capacity",""),IF(AND($F177&lt;&gt;"",$D177&lt;&gt;"",$D177&lt;IFERROR(INDEX(Lists!$D$2:$D$6,MATCH($F177,Lists!$A$2:$A$6,0)),$D177)),"Before opening time",""),IF(AND($F177&lt;&gt;"",$E177&lt;&gt;"",$E177&gt;IFERROR(INDEX(Lists!$E$2:$E$6,MATCH($F177,Lists!$A$2:$A$6,0)),$E177)),"After closing time",""),IF(AND(OR($M177="Approved",$M177="Declined",$M177="Completed"),$N177=""),"Approval owner missing",""),IF(AND(OR($M177="Approved",$M177="Declined",$M177="Completed"),$O177=""),"Decision date missing",""),IF(AND($C177&lt;TODAY(),$C177&lt;&gt;"",$M177&lt;&gt;"Completed",$M177&lt;&gt;"Canceled",$M177&lt;&gt;"Declined"),"Past booking unresolved","")))</f>
        <v/>
      </c>
      <c r="T177" s="17" t="n"/>
    </row>
    <row r="178">
      <c r="A178" s="14" t="n"/>
      <c r="B178" s="36" t="n"/>
      <c r="C178" s="36" t="n"/>
      <c r="D178" s="16" t="n"/>
      <c r="E178" s="16" t="n"/>
      <c r="F178" s="14" t="n"/>
      <c r="G178" s="17" t="n"/>
      <c r="H178" s="14" t="n"/>
      <c r="I178" s="14" t="n"/>
      <c r="J178" s="14" t="n"/>
      <c r="K178" s="17" t="n"/>
      <c r="L178" s="14" t="n"/>
      <c r="M178" s="14" t="n"/>
      <c r="N178" s="14" t="n"/>
      <c r="O178" s="36" t="n"/>
      <c r="P178" s="18">
        <f>IF(OR($A178="",$F178=""),"",IFERROR(INDEX(Lists!$C$2:$C$6,MATCH($F178,Lists!$A$2:$A$6,0)),""))</f>
        <v/>
      </c>
      <c r="Q178" s="19">
        <f>IF(OR($A178="",$D178="",$E178="",$E178&lt;=$D178),"",ROUND(($E178-$D178)*24,2))</f>
        <v/>
      </c>
      <c r="R178" s="18">
        <f>IF(OR($A178="",$C178="",$D178="",$E178="",$F178="",$E178&lt;=$D178,$M178="Canceled",$M178="Declined"),"",IF(COUNTIFS($F$2:$F$201,$F178,$C$2:$C$201,$C178,$D$2:$D$201,"&lt;"&amp;$E178,$E$2:$E$201,"&gt;"&amp;$D178,$M$2:$M$201,"&lt;&gt;Canceled",$M$2:$M$201,"&lt;&gt;Declined",$A$2:$A$201,"&lt;&gt;")&gt;1,"Conflict",""))</f>
        <v/>
      </c>
      <c r="S178" s="20">
        <f>IF($A178="","",TEXTJOIN(CHAR(59)&amp;" ",TRUE,IF(AND($I178&lt;&gt;"",$P178&lt;&gt;"",$I178&gt;$P178),"Over capacity",""),IF(AND($F178&lt;&gt;"",$D178&lt;&gt;"",$D178&lt;IFERROR(INDEX(Lists!$D$2:$D$6,MATCH($F178,Lists!$A$2:$A$6,0)),$D178)),"Before opening time",""),IF(AND($F178&lt;&gt;"",$E178&lt;&gt;"",$E178&gt;IFERROR(INDEX(Lists!$E$2:$E$6,MATCH($F178,Lists!$A$2:$A$6,0)),$E178)),"After closing time",""),IF(AND(OR($M178="Approved",$M178="Declined",$M178="Completed"),$N178=""),"Approval owner missing",""),IF(AND(OR($M178="Approved",$M178="Declined",$M178="Completed"),$O178=""),"Decision date missing",""),IF(AND($C178&lt;TODAY(),$C178&lt;&gt;"",$M178&lt;&gt;"Completed",$M178&lt;&gt;"Canceled",$M178&lt;&gt;"Declined"),"Past booking unresolved","")))</f>
        <v/>
      </c>
      <c r="T178" s="17" t="n"/>
    </row>
    <row r="179">
      <c r="A179" s="14" t="n"/>
      <c r="B179" s="36" t="n"/>
      <c r="C179" s="36" t="n"/>
      <c r="D179" s="16" t="n"/>
      <c r="E179" s="16" t="n"/>
      <c r="F179" s="14" t="n"/>
      <c r="G179" s="17" t="n"/>
      <c r="H179" s="14" t="n"/>
      <c r="I179" s="14" t="n"/>
      <c r="J179" s="14" t="n"/>
      <c r="K179" s="17" t="n"/>
      <c r="L179" s="14" t="n"/>
      <c r="M179" s="14" t="n"/>
      <c r="N179" s="14" t="n"/>
      <c r="O179" s="36" t="n"/>
      <c r="P179" s="18">
        <f>IF(OR($A179="",$F179=""),"",IFERROR(INDEX(Lists!$C$2:$C$6,MATCH($F179,Lists!$A$2:$A$6,0)),""))</f>
        <v/>
      </c>
      <c r="Q179" s="19">
        <f>IF(OR($A179="",$D179="",$E179="",$E179&lt;=$D179),"",ROUND(($E179-$D179)*24,2))</f>
        <v/>
      </c>
      <c r="R179" s="18">
        <f>IF(OR($A179="",$C179="",$D179="",$E179="",$F179="",$E179&lt;=$D179,$M179="Canceled",$M179="Declined"),"",IF(COUNTIFS($F$2:$F$201,$F179,$C$2:$C$201,$C179,$D$2:$D$201,"&lt;"&amp;$E179,$E$2:$E$201,"&gt;"&amp;$D179,$M$2:$M$201,"&lt;&gt;Canceled",$M$2:$M$201,"&lt;&gt;Declined",$A$2:$A$201,"&lt;&gt;")&gt;1,"Conflict",""))</f>
        <v/>
      </c>
      <c r="S179" s="20">
        <f>IF($A179="","",TEXTJOIN(CHAR(59)&amp;" ",TRUE,IF(AND($I179&lt;&gt;"",$P179&lt;&gt;"",$I179&gt;$P179),"Over capacity",""),IF(AND($F179&lt;&gt;"",$D179&lt;&gt;"",$D179&lt;IFERROR(INDEX(Lists!$D$2:$D$6,MATCH($F179,Lists!$A$2:$A$6,0)),$D179)),"Before opening time",""),IF(AND($F179&lt;&gt;"",$E179&lt;&gt;"",$E179&gt;IFERROR(INDEX(Lists!$E$2:$E$6,MATCH($F179,Lists!$A$2:$A$6,0)),$E179)),"After closing time",""),IF(AND(OR($M179="Approved",$M179="Declined",$M179="Completed"),$N179=""),"Approval owner missing",""),IF(AND(OR($M179="Approved",$M179="Declined",$M179="Completed"),$O179=""),"Decision date missing",""),IF(AND($C179&lt;TODAY(),$C179&lt;&gt;"",$M179&lt;&gt;"Completed",$M179&lt;&gt;"Canceled",$M179&lt;&gt;"Declined"),"Past booking unresolved","")))</f>
        <v/>
      </c>
      <c r="T179" s="17" t="n"/>
    </row>
    <row r="180">
      <c r="A180" s="14" t="n"/>
      <c r="B180" s="36" t="n"/>
      <c r="C180" s="36" t="n"/>
      <c r="D180" s="16" t="n"/>
      <c r="E180" s="16" t="n"/>
      <c r="F180" s="14" t="n"/>
      <c r="G180" s="17" t="n"/>
      <c r="H180" s="14" t="n"/>
      <c r="I180" s="14" t="n"/>
      <c r="J180" s="14" t="n"/>
      <c r="K180" s="17" t="n"/>
      <c r="L180" s="14" t="n"/>
      <c r="M180" s="14" t="n"/>
      <c r="N180" s="14" t="n"/>
      <c r="O180" s="36" t="n"/>
      <c r="P180" s="18">
        <f>IF(OR($A180="",$F180=""),"",IFERROR(INDEX(Lists!$C$2:$C$6,MATCH($F180,Lists!$A$2:$A$6,0)),""))</f>
        <v/>
      </c>
      <c r="Q180" s="19">
        <f>IF(OR($A180="",$D180="",$E180="",$E180&lt;=$D180),"",ROUND(($E180-$D180)*24,2))</f>
        <v/>
      </c>
      <c r="R180" s="18">
        <f>IF(OR($A180="",$C180="",$D180="",$E180="",$F180="",$E180&lt;=$D180,$M180="Canceled",$M180="Declined"),"",IF(COUNTIFS($F$2:$F$201,$F180,$C$2:$C$201,$C180,$D$2:$D$201,"&lt;"&amp;$E180,$E$2:$E$201,"&gt;"&amp;$D180,$M$2:$M$201,"&lt;&gt;Canceled",$M$2:$M$201,"&lt;&gt;Declined",$A$2:$A$201,"&lt;&gt;")&gt;1,"Conflict",""))</f>
        <v/>
      </c>
      <c r="S180" s="20">
        <f>IF($A180="","",TEXTJOIN(CHAR(59)&amp;" ",TRUE,IF(AND($I180&lt;&gt;"",$P180&lt;&gt;"",$I180&gt;$P180),"Over capacity",""),IF(AND($F180&lt;&gt;"",$D180&lt;&gt;"",$D180&lt;IFERROR(INDEX(Lists!$D$2:$D$6,MATCH($F180,Lists!$A$2:$A$6,0)),$D180)),"Before opening time",""),IF(AND($F180&lt;&gt;"",$E180&lt;&gt;"",$E180&gt;IFERROR(INDEX(Lists!$E$2:$E$6,MATCH($F180,Lists!$A$2:$A$6,0)),$E180)),"After closing time",""),IF(AND(OR($M180="Approved",$M180="Declined",$M180="Completed"),$N180=""),"Approval owner missing",""),IF(AND(OR($M180="Approved",$M180="Declined",$M180="Completed"),$O180=""),"Decision date missing",""),IF(AND($C180&lt;TODAY(),$C180&lt;&gt;"",$M180&lt;&gt;"Completed",$M180&lt;&gt;"Canceled",$M180&lt;&gt;"Declined"),"Past booking unresolved","")))</f>
        <v/>
      </c>
      <c r="T180" s="17" t="n"/>
    </row>
    <row r="181">
      <c r="A181" s="14" t="n"/>
      <c r="B181" s="36" t="n"/>
      <c r="C181" s="36" t="n"/>
      <c r="D181" s="16" t="n"/>
      <c r="E181" s="16" t="n"/>
      <c r="F181" s="14" t="n"/>
      <c r="G181" s="17" t="n"/>
      <c r="H181" s="14" t="n"/>
      <c r="I181" s="14" t="n"/>
      <c r="J181" s="14" t="n"/>
      <c r="K181" s="17" t="n"/>
      <c r="L181" s="14" t="n"/>
      <c r="M181" s="14" t="n"/>
      <c r="N181" s="14" t="n"/>
      <c r="O181" s="36" t="n"/>
      <c r="P181" s="18">
        <f>IF(OR($A181="",$F181=""),"",IFERROR(INDEX(Lists!$C$2:$C$6,MATCH($F181,Lists!$A$2:$A$6,0)),""))</f>
        <v/>
      </c>
      <c r="Q181" s="19">
        <f>IF(OR($A181="",$D181="",$E181="",$E181&lt;=$D181),"",ROUND(($E181-$D181)*24,2))</f>
        <v/>
      </c>
      <c r="R181" s="18">
        <f>IF(OR($A181="",$C181="",$D181="",$E181="",$F181="",$E181&lt;=$D181,$M181="Canceled",$M181="Declined"),"",IF(COUNTIFS($F$2:$F$201,$F181,$C$2:$C$201,$C181,$D$2:$D$201,"&lt;"&amp;$E181,$E$2:$E$201,"&gt;"&amp;$D181,$M$2:$M$201,"&lt;&gt;Canceled",$M$2:$M$201,"&lt;&gt;Declined",$A$2:$A$201,"&lt;&gt;")&gt;1,"Conflict",""))</f>
        <v/>
      </c>
      <c r="S181" s="20">
        <f>IF($A181="","",TEXTJOIN(CHAR(59)&amp;" ",TRUE,IF(AND($I181&lt;&gt;"",$P181&lt;&gt;"",$I181&gt;$P181),"Over capacity",""),IF(AND($F181&lt;&gt;"",$D181&lt;&gt;"",$D181&lt;IFERROR(INDEX(Lists!$D$2:$D$6,MATCH($F181,Lists!$A$2:$A$6,0)),$D181)),"Before opening time",""),IF(AND($F181&lt;&gt;"",$E181&lt;&gt;"",$E181&gt;IFERROR(INDEX(Lists!$E$2:$E$6,MATCH($F181,Lists!$A$2:$A$6,0)),$E181)),"After closing time",""),IF(AND(OR($M181="Approved",$M181="Declined",$M181="Completed"),$N181=""),"Approval owner missing",""),IF(AND(OR($M181="Approved",$M181="Declined",$M181="Completed"),$O181=""),"Decision date missing",""),IF(AND($C181&lt;TODAY(),$C181&lt;&gt;"",$M181&lt;&gt;"Completed",$M181&lt;&gt;"Canceled",$M181&lt;&gt;"Declined"),"Past booking unresolved","")))</f>
        <v/>
      </c>
      <c r="T181" s="17" t="n"/>
    </row>
    <row r="182">
      <c r="A182" s="14" t="n"/>
      <c r="B182" s="36" t="n"/>
      <c r="C182" s="36" t="n"/>
      <c r="D182" s="16" t="n"/>
      <c r="E182" s="16" t="n"/>
      <c r="F182" s="14" t="n"/>
      <c r="G182" s="17" t="n"/>
      <c r="H182" s="14" t="n"/>
      <c r="I182" s="14" t="n"/>
      <c r="J182" s="14" t="n"/>
      <c r="K182" s="17" t="n"/>
      <c r="L182" s="14" t="n"/>
      <c r="M182" s="14" t="n"/>
      <c r="N182" s="14" t="n"/>
      <c r="O182" s="36" t="n"/>
      <c r="P182" s="18">
        <f>IF(OR($A182="",$F182=""),"",IFERROR(INDEX(Lists!$C$2:$C$6,MATCH($F182,Lists!$A$2:$A$6,0)),""))</f>
        <v/>
      </c>
      <c r="Q182" s="19">
        <f>IF(OR($A182="",$D182="",$E182="",$E182&lt;=$D182),"",ROUND(($E182-$D182)*24,2))</f>
        <v/>
      </c>
      <c r="R182" s="18">
        <f>IF(OR($A182="",$C182="",$D182="",$E182="",$F182="",$E182&lt;=$D182,$M182="Canceled",$M182="Declined"),"",IF(COUNTIFS($F$2:$F$201,$F182,$C$2:$C$201,$C182,$D$2:$D$201,"&lt;"&amp;$E182,$E$2:$E$201,"&gt;"&amp;$D182,$M$2:$M$201,"&lt;&gt;Canceled",$M$2:$M$201,"&lt;&gt;Declined",$A$2:$A$201,"&lt;&gt;")&gt;1,"Conflict",""))</f>
        <v/>
      </c>
      <c r="S182" s="20">
        <f>IF($A182="","",TEXTJOIN(CHAR(59)&amp;" ",TRUE,IF(AND($I182&lt;&gt;"",$P182&lt;&gt;"",$I182&gt;$P182),"Over capacity",""),IF(AND($F182&lt;&gt;"",$D182&lt;&gt;"",$D182&lt;IFERROR(INDEX(Lists!$D$2:$D$6,MATCH($F182,Lists!$A$2:$A$6,0)),$D182)),"Before opening time",""),IF(AND($F182&lt;&gt;"",$E182&lt;&gt;"",$E182&gt;IFERROR(INDEX(Lists!$E$2:$E$6,MATCH($F182,Lists!$A$2:$A$6,0)),$E182)),"After closing time",""),IF(AND(OR($M182="Approved",$M182="Declined",$M182="Completed"),$N182=""),"Approval owner missing",""),IF(AND(OR($M182="Approved",$M182="Declined",$M182="Completed"),$O182=""),"Decision date missing",""),IF(AND($C182&lt;TODAY(),$C182&lt;&gt;"",$M182&lt;&gt;"Completed",$M182&lt;&gt;"Canceled",$M182&lt;&gt;"Declined"),"Past booking unresolved","")))</f>
        <v/>
      </c>
      <c r="T182" s="17" t="n"/>
    </row>
    <row r="183">
      <c r="A183" s="14" t="n"/>
      <c r="B183" s="36" t="n"/>
      <c r="C183" s="36" t="n"/>
      <c r="D183" s="16" t="n"/>
      <c r="E183" s="16" t="n"/>
      <c r="F183" s="14" t="n"/>
      <c r="G183" s="17" t="n"/>
      <c r="H183" s="14" t="n"/>
      <c r="I183" s="14" t="n"/>
      <c r="J183" s="14" t="n"/>
      <c r="K183" s="17" t="n"/>
      <c r="L183" s="14" t="n"/>
      <c r="M183" s="14" t="n"/>
      <c r="N183" s="14" t="n"/>
      <c r="O183" s="36" t="n"/>
      <c r="P183" s="18">
        <f>IF(OR($A183="",$F183=""),"",IFERROR(INDEX(Lists!$C$2:$C$6,MATCH($F183,Lists!$A$2:$A$6,0)),""))</f>
        <v/>
      </c>
      <c r="Q183" s="19">
        <f>IF(OR($A183="",$D183="",$E183="",$E183&lt;=$D183),"",ROUND(($E183-$D183)*24,2))</f>
        <v/>
      </c>
      <c r="R183" s="18">
        <f>IF(OR($A183="",$C183="",$D183="",$E183="",$F183="",$E183&lt;=$D183,$M183="Canceled",$M183="Declined"),"",IF(COUNTIFS($F$2:$F$201,$F183,$C$2:$C$201,$C183,$D$2:$D$201,"&lt;"&amp;$E183,$E$2:$E$201,"&gt;"&amp;$D183,$M$2:$M$201,"&lt;&gt;Canceled",$M$2:$M$201,"&lt;&gt;Declined",$A$2:$A$201,"&lt;&gt;")&gt;1,"Conflict",""))</f>
        <v/>
      </c>
      <c r="S183" s="20">
        <f>IF($A183="","",TEXTJOIN(CHAR(59)&amp;" ",TRUE,IF(AND($I183&lt;&gt;"",$P183&lt;&gt;"",$I183&gt;$P183),"Over capacity",""),IF(AND($F183&lt;&gt;"",$D183&lt;&gt;"",$D183&lt;IFERROR(INDEX(Lists!$D$2:$D$6,MATCH($F183,Lists!$A$2:$A$6,0)),$D183)),"Before opening time",""),IF(AND($F183&lt;&gt;"",$E183&lt;&gt;"",$E183&gt;IFERROR(INDEX(Lists!$E$2:$E$6,MATCH($F183,Lists!$A$2:$A$6,0)),$E183)),"After closing time",""),IF(AND(OR($M183="Approved",$M183="Declined",$M183="Completed"),$N183=""),"Approval owner missing",""),IF(AND(OR($M183="Approved",$M183="Declined",$M183="Completed"),$O183=""),"Decision date missing",""),IF(AND($C183&lt;TODAY(),$C183&lt;&gt;"",$M183&lt;&gt;"Completed",$M183&lt;&gt;"Canceled",$M183&lt;&gt;"Declined"),"Past booking unresolved","")))</f>
        <v/>
      </c>
      <c r="T183" s="17" t="n"/>
    </row>
    <row r="184">
      <c r="A184" s="14" t="n"/>
      <c r="B184" s="36" t="n"/>
      <c r="C184" s="36" t="n"/>
      <c r="D184" s="16" t="n"/>
      <c r="E184" s="16" t="n"/>
      <c r="F184" s="14" t="n"/>
      <c r="G184" s="17" t="n"/>
      <c r="H184" s="14" t="n"/>
      <c r="I184" s="14" t="n"/>
      <c r="J184" s="14" t="n"/>
      <c r="K184" s="17" t="n"/>
      <c r="L184" s="14" t="n"/>
      <c r="M184" s="14" t="n"/>
      <c r="N184" s="14" t="n"/>
      <c r="O184" s="36" t="n"/>
      <c r="P184" s="18">
        <f>IF(OR($A184="",$F184=""),"",IFERROR(INDEX(Lists!$C$2:$C$6,MATCH($F184,Lists!$A$2:$A$6,0)),""))</f>
        <v/>
      </c>
      <c r="Q184" s="19">
        <f>IF(OR($A184="",$D184="",$E184="",$E184&lt;=$D184),"",ROUND(($E184-$D184)*24,2))</f>
        <v/>
      </c>
      <c r="R184" s="18">
        <f>IF(OR($A184="",$C184="",$D184="",$E184="",$F184="",$E184&lt;=$D184,$M184="Canceled",$M184="Declined"),"",IF(COUNTIFS($F$2:$F$201,$F184,$C$2:$C$201,$C184,$D$2:$D$201,"&lt;"&amp;$E184,$E$2:$E$201,"&gt;"&amp;$D184,$M$2:$M$201,"&lt;&gt;Canceled",$M$2:$M$201,"&lt;&gt;Declined",$A$2:$A$201,"&lt;&gt;")&gt;1,"Conflict",""))</f>
        <v/>
      </c>
      <c r="S184" s="20">
        <f>IF($A184="","",TEXTJOIN(CHAR(59)&amp;" ",TRUE,IF(AND($I184&lt;&gt;"",$P184&lt;&gt;"",$I184&gt;$P184),"Over capacity",""),IF(AND($F184&lt;&gt;"",$D184&lt;&gt;"",$D184&lt;IFERROR(INDEX(Lists!$D$2:$D$6,MATCH($F184,Lists!$A$2:$A$6,0)),$D184)),"Before opening time",""),IF(AND($F184&lt;&gt;"",$E184&lt;&gt;"",$E184&gt;IFERROR(INDEX(Lists!$E$2:$E$6,MATCH($F184,Lists!$A$2:$A$6,0)),$E184)),"After closing time",""),IF(AND(OR($M184="Approved",$M184="Declined",$M184="Completed"),$N184=""),"Approval owner missing",""),IF(AND(OR($M184="Approved",$M184="Declined",$M184="Completed"),$O184=""),"Decision date missing",""),IF(AND($C184&lt;TODAY(),$C184&lt;&gt;"",$M184&lt;&gt;"Completed",$M184&lt;&gt;"Canceled",$M184&lt;&gt;"Declined"),"Past booking unresolved","")))</f>
        <v/>
      </c>
      <c r="T184" s="17" t="n"/>
    </row>
    <row r="185">
      <c r="A185" s="14" t="n"/>
      <c r="B185" s="36" t="n"/>
      <c r="C185" s="36" t="n"/>
      <c r="D185" s="16" t="n"/>
      <c r="E185" s="16" t="n"/>
      <c r="F185" s="14" t="n"/>
      <c r="G185" s="17" t="n"/>
      <c r="H185" s="14" t="n"/>
      <c r="I185" s="14" t="n"/>
      <c r="J185" s="14" t="n"/>
      <c r="K185" s="17" t="n"/>
      <c r="L185" s="14" t="n"/>
      <c r="M185" s="14" t="n"/>
      <c r="N185" s="14" t="n"/>
      <c r="O185" s="36" t="n"/>
      <c r="P185" s="18">
        <f>IF(OR($A185="",$F185=""),"",IFERROR(INDEX(Lists!$C$2:$C$6,MATCH($F185,Lists!$A$2:$A$6,0)),""))</f>
        <v/>
      </c>
      <c r="Q185" s="19">
        <f>IF(OR($A185="",$D185="",$E185="",$E185&lt;=$D185),"",ROUND(($E185-$D185)*24,2))</f>
        <v/>
      </c>
      <c r="R185" s="18">
        <f>IF(OR($A185="",$C185="",$D185="",$E185="",$F185="",$E185&lt;=$D185,$M185="Canceled",$M185="Declined"),"",IF(COUNTIFS($F$2:$F$201,$F185,$C$2:$C$201,$C185,$D$2:$D$201,"&lt;"&amp;$E185,$E$2:$E$201,"&gt;"&amp;$D185,$M$2:$M$201,"&lt;&gt;Canceled",$M$2:$M$201,"&lt;&gt;Declined",$A$2:$A$201,"&lt;&gt;")&gt;1,"Conflict",""))</f>
        <v/>
      </c>
      <c r="S185" s="20">
        <f>IF($A185="","",TEXTJOIN(CHAR(59)&amp;" ",TRUE,IF(AND($I185&lt;&gt;"",$P185&lt;&gt;"",$I185&gt;$P185),"Over capacity",""),IF(AND($F185&lt;&gt;"",$D185&lt;&gt;"",$D185&lt;IFERROR(INDEX(Lists!$D$2:$D$6,MATCH($F185,Lists!$A$2:$A$6,0)),$D185)),"Before opening time",""),IF(AND($F185&lt;&gt;"",$E185&lt;&gt;"",$E185&gt;IFERROR(INDEX(Lists!$E$2:$E$6,MATCH($F185,Lists!$A$2:$A$6,0)),$E185)),"After closing time",""),IF(AND(OR($M185="Approved",$M185="Declined",$M185="Completed"),$N185=""),"Approval owner missing",""),IF(AND(OR($M185="Approved",$M185="Declined",$M185="Completed"),$O185=""),"Decision date missing",""),IF(AND($C185&lt;TODAY(),$C185&lt;&gt;"",$M185&lt;&gt;"Completed",$M185&lt;&gt;"Canceled",$M185&lt;&gt;"Declined"),"Past booking unresolved","")))</f>
        <v/>
      </c>
      <c r="T185" s="17" t="n"/>
    </row>
    <row r="186">
      <c r="A186" s="14" t="n"/>
      <c r="B186" s="36" t="n"/>
      <c r="C186" s="36" t="n"/>
      <c r="D186" s="16" t="n"/>
      <c r="E186" s="16" t="n"/>
      <c r="F186" s="14" t="n"/>
      <c r="G186" s="17" t="n"/>
      <c r="H186" s="14" t="n"/>
      <c r="I186" s="14" t="n"/>
      <c r="J186" s="14" t="n"/>
      <c r="K186" s="17" t="n"/>
      <c r="L186" s="14" t="n"/>
      <c r="M186" s="14" t="n"/>
      <c r="N186" s="14" t="n"/>
      <c r="O186" s="36" t="n"/>
      <c r="P186" s="18">
        <f>IF(OR($A186="",$F186=""),"",IFERROR(INDEX(Lists!$C$2:$C$6,MATCH($F186,Lists!$A$2:$A$6,0)),""))</f>
        <v/>
      </c>
      <c r="Q186" s="19">
        <f>IF(OR($A186="",$D186="",$E186="",$E186&lt;=$D186),"",ROUND(($E186-$D186)*24,2))</f>
        <v/>
      </c>
      <c r="R186" s="18">
        <f>IF(OR($A186="",$C186="",$D186="",$E186="",$F186="",$E186&lt;=$D186,$M186="Canceled",$M186="Declined"),"",IF(COUNTIFS($F$2:$F$201,$F186,$C$2:$C$201,$C186,$D$2:$D$201,"&lt;"&amp;$E186,$E$2:$E$201,"&gt;"&amp;$D186,$M$2:$M$201,"&lt;&gt;Canceled",$M$2:$M$201,"&lt;&gt;Declined",$A$2:$A$201,"&lt;&gt;")&gt;1,"Conflict",""))</f>
        <v/>
      </c>
      <c r="S186" s="20">
        <f>IF($A186="","",TEXTJOIN(CHAR(59)&amp;" ",TRUE,IF(AND($I186&lt;&gt;"",$P186&lt;&gt;"",$I186&gt;$P186),"Over capacity",""),IF(AND($F186&lt;&gt;"",$D186&lt;&gt;"",$D186&lt;IFERROR(INDEX(Lists!$D$2:$D$6,MATCH($F186,Lists!$A$2:$A$6,0)),$D186)),"Before opening time",""),IF(AND($F186&lt;&gt;"",$E186&lt;&gt;"",$E186&gt;IFERROR(INDEX(Lists!$E$2:$E$6,MATCH($F186,Lists!$A$2:$A$6,0)),$E186)),"After closing time",""),IF(AND(OR($M186="Approved",$M186="Declined",$M186="Completed"),$N186=""),"Approval owner missing",""),IF(AND(OR($M186="Approved",$M186="Declined",$M186="Completed"),$O186=""),"Decision date missing",""),IF(AND($C186&lt;TODAY(),$C186&lt;&gt;"",$M186&lt;&gt;"Completed",$M186&lt;&gt;"Canceled",$M186&lt;&gt;"Declined"),"Past booking unresolved","")))</f>
        <v/>
      </c>
      <c r="T186" s="17" t="n"/>
    </row>
    <row r="187">
      <c r="A187" s="14" t="n"/>
      <c r="B187" s="36" t="n"/>
      <c r="C187" s="36" t="n"/>
      <c r="D187" s="16" t="n"/>
      <c r="E187" s="16" t="n"/>
      <c r="F187" s="14" t="n"/>
      <c r="G187" s="17" t="n"/>
      <c r="H187" s="14" t="n"/>
      <c r="I187" s="14" t="n"/>
      <c r="J187" s="14" t="n"/>
      <c r="K187" s="17" t="n"/>
      <c r="L187" s="14" t="n"/>
      <c r="M187" s="14" t="n"/>
      <c r="N187" s="14" t="n"/>
      <c r="O187" s="36" t="n"/>
      <c r="P187" s="18">
        <f>IF(OR($A187="",$F187=""),"",IFERROR(INDEX(Lists!$C$2:$C$6,MATCH($F187,Lists!$A$2:$A$6,0)),""))</f>
        <v/>
      </c>
      <c r="Q187" s="19">
        <f>IF(OR($A187="",$D187="",$E187="",$E187&lt;=$D187),"",ROUND(($E187-$D187)*24,2))</f>
        <v/>
      </c>
      <c r="R187" s="18">
        <f>IF(OR($A187="",$C187="",$D187="",$E187="",$F187="",$E187&lt;=$D187,$M187="Canceled",$M187="Declined"),"",IF(COUNTIFS($F$2:$F$201,$F187,$C$2:$C$201,$C187,$D$2:$D$201,"&lt;"&amp;$E187,$E$2:$E$201,"&gt;"&amp;$D187,$M$2:$M$201,"&lt;&gt;Canceled",$M$2:$M$201,"&lt;&gt;Declined",$A$2:$A$201,"&lt;&gt;")&gt;1,"Conflict",""))</f>
        <v/>
      </c>
      <c r="S187" s="20">
        <f>IF($A187="","",TEXTJOIN(CHAR(59)&amp;" ",TRUE,IF(AND($I187&lt;&gt;"",$P187&lt;&gt;"",$I187&gt;$P187),"Over capacity",""),IF(AND($F187&lt;&gt;"",$D187&lt;&gt;"",$D187&lt;IFERROR(INDEX(Lists!$D$2:$D$6,MATCH($F187,Lists!$A$2:$A$6,0)),$D187)),"Before opening time",""),IF(AND($F187&lt;&gt;"",$E187&lt;&gt;"",$E187&gt;IFERROR(INDEX(Lists!$E$2:$E$6,MATCH($F187,Lists!$A$2:$A$6,0)),$E187)),"After closing time",""),IF(AND(OR($M187="Approved",$M187="Declined",$M187="Completed"),$N187=""),"Approval owner missing",""),IF(AND(OR($M187="Approved",$M187="Declined",$M187="Completed"),$O187=""),"Decision date missing",""),IF(AND($C187&lt;TODAY(),$C187&lt;&gt;"",$M187&lt;&gt;"Completed",$M187&lt;&gt;"Canceled",$M187&lt;&gt;"Declined"),"Past booking unresolved","")))</f>
        <v/>
      </c>
      <c r="T187" s="17" t="n"/>
    </row>
    <row r="188">
      <c r="A188" s="14" t="n"/>
      <c r="B188" s="36" t="n"/>
      <c r="C188" s="36" t="n"/>
      <c r="D188" s="16" t="n"/>
      <c r="E188" s="16" t="n"/>
      <c r="F188" s="14" t="n"/>
      <c r="G188" s="17" t="n"/>
      <c r="H188" s="14" t="n"/>
      <c r="I188" s="14" t="n"/>
      <c r="J188" s="14" t="n"/>
      <c r="K188" s="17" t="n"/>
      <c r="L188" s="14" t="n"/>
      <c r="M188" s="14" t="n"/>
      <c r="N188" s="14" t="n"/>
      <c r="O188" s="36" t="n"/>
      <c r="P188" s="18">
        <f>IF(OR($A188="",$F188=""),"",IFERROR(INDEX(Lists!$C$2:$C$6,MATCH($F188,Lists!$A$2:$A$6,0)),""))</f>
        <v/>
      </c>
      <c r="Q188" s="19">
        <f>IF(OR($A188="",$D188="",$E188="",$E188&lt;=$D188),"",ROUND(($E188-$D188)*24,2))</f>
        <v/>
      </c>
      <c r="R188" s="18">
        <f>IF(OR($A188="",$C188="",$D188="",$E188="",$F188="",$E188&lt;=$D188,$M188="Canceled",$M188="Declined"),"",IF(COUNTIFS($F$2:$F$201,$F188,$C$2:$C$201,$C188,$D$2:$D$201,"&lt;"&amp;$E188,$E$2:$E$201,"&gt;"&amp;$D188,$M$2:$M$201,"&lt;&gt;Canceled",$M$2:$M$201,"&lt;&gt;Declined",$A$2:$A$201,"&lt;&gt;")&gt;1,"Conflict",""))</f>
        <v/>
      </c>
      <c r="S188" s="20">
        <f>IF($A188="","",TEXTJOIN(CHAR(59)&amp;" ",TRUE,IF(AND($I188&lt;&gt;"",$P188&lt;&gt;"",$I188&gt;$P188),"Over capacity",""),IF(AND($F188&lt;&gt;"",$D188&lt;&gt;"",$D188&lt;IFERROR(INDEX(Lists!$D$2:$D$6,MATCH($F188,Lists!$A$2:$A$6,0)),$D188)),"Before opening time",""),IF(AND($F188&lt;&gt;"",$E188&lt;&gt;"",$E188&gt;IFERROR(INDEX(Lists!$E$2:$E$6,MATCH($F188,Lists!$A$2:$A$6,0)),$E188)),"After closing time",""),IF(AND(OR($M188="Approved",$M188="Declined",$M188="Completed"),$N188=""),"Approval owner missing",""),IF(AND(OR($M188="Approved",$M188="Declined",$M188="Completed"),$O188=""),"Decision date missing",""),IF(AND($C188&lt;TODAY(),$C188&lt;&gt;"",$M188&lt;&gt;"Completed",$M188&lt;&gt;"Canceled",$M188&lt;&gt;"Declined"),"Past booking unresolved","")))</f>
        <v/>
      </c>
      <c r="T188" s="17" t="n"/>
    </row>
    <row r="189">
      <c r="A189" s="14" t="n"/>
      <c r="B189" s="36" t="n"/>
      <c r="C189" s="36" t="n"/>
      <c r="D189" s="16" t="n"/>
      <c r="E189" s="16" t="n"/>
      <c r="F189" s="14" t="n"/>
      <c r="G189" s="17" t="n"/>
      <c r="H189" s="14" t="n"/>
      <c r="I189" s="14" t="n"/>
      <c r="J189" s="14" t="n"/>
      <c r="K189" s="17" t="n"/>
      <c r="L189" s="14" t="n"/>
      <c r="M189" s="14" t="n"/>
      <c r="N189" s="14" t="n"/>
      <c r="O189" s="36" t="n"/>
      <c r="P189" s="18">
        <f>IF(OR($A189="",$F189=""),"",IFERROR(INDEX(Lists!$C$2:$C$6,MATCH($F189,Lists!$A$2:$A$6,0)),""))</f>
        <v/>
      </c>
      <c r="Q189" s="19">
        <f>IF(OR($A189="",$D189="",$E189="",$E189&lt;=$D189),"",ROUND(($E189-$D189)*24,2))</f>
        <v/>
      </c>
      <c r="R189" s="18">
        <f>IF(OR($A189="",$C189="",$D189="",$E189="",$F189="",$E189&lt;=$D189,$M189="Canceled",$M189="Declined"),"",IF(COUNTIFS($F$2:$F$201,$F189,$C$2:$C$201,$C189,$D$2:$D$201,"&lt;"&amp;$E189,$E$2:$E$201,"&gt;"&amp;$D189,$M$2:$M$201,"&lt;&gt;Canceled",$M$2:$M$201,"&lt;&gt;Declined",$A$2:$A$201,"&lt;&gt;")&gt;1,"Conflict",""))</f>
        <v/>
      </c>
      <c r="S189" s="20">
        <f>IF($A189="","",TEXTJOIN(CHAR(59)&amp;" ",TRUE,IF(AND($I189&lt;&gt;"",$P189&lt;&gt;"",$I189&gt;$P189),"Over capacity",""),IF(AND($F189&lt;&gt;"",$D189&lt;&gt;"",$D189&lt;IFERROR(INDEX(Lists!$D$2:$D$6,MATCH($F189,Lists!$A$2:$A$6,0)),$D189)),"Before opening time",""),IF(AND($F189&lt;&gt;"",$E189&lt;&gt;"",$E189&gt;IFERROR(INDEX(Lists!$E$2:$E$6,MATCH($F189,Lists!$A$2:$A$6,0)),$E189)),"After closing time",""),IF(AND(OR($M189="Approved",$M189="Declined",$M189="Completed"),$N189=""),"Approval owner missing",""),IF(AND(OR($M189="Approved",$M189="Declined",$M189="Completed"),$O189=""),"Decision date missing",""),IF(AND($C189&lt;TODAY(),$C189&lt;&gt;"",$M189&lt;&gt;"Completed",$M189&lt;&gt;"Canceled",$M189&lt;&gt;"Declined"),"Past booking unresolved","")))</f>
        <v/>
      </c>
      <c r="T189" s="17" t="n"/>
    </row>
    <row r="190">
      <c r="A190" s="14" t="n"/>
      <c r="B190" s="36" t="n"/>
      <c r="C190" s="36" t="n"/>
      <c r="D190" s="16" t="n"/>
      <c r="E190" s="16" t="n"/>
      <c r="F190" s="14" t="n"/>
      <c r="G190" s="17" t="n"/>
      <c r="H190" s="14" t="n"/>
      <c r="I190" s="14" t="n"/>
      <c r="J190" s="14" t="n"/>
      <c r="K190" s="17" t="n"/>
      <c r="L190" s="14" t="n"/>
      <c r="M190" s="14" t="n"/>
      <c r="N190" s="14" t="n"/>
      <c r="O190" s="36" t="n"/>
      <c r="P190" s="18">
        <f>IF(OR($A190="",$F190=""),"",IFERROR(INDEX(Lists!$C$2:$C$6,MATCH($F190,Lists!$A$2:$A$6,0)),""))</f>
        <v/>
      </c>
      <c r="Q190" s="19">
        <f>IF(OR($A190="",$D190="",$E190="",$E190&lt;=$D190),"",ROUND(($E190-$D190)*24,2))</f>
        <v/>
      </c>
      <c r="R190" s="18">
        <f>IF(OR($A190="",$C190="",$D190="",$E190="",$F190="",$E190&lt;=$D190,$M190="Canceled",$M190="Declined"),"",IF(COUNTIFS($F$2:$F$201,$F190,$C$2:$C$201,$C190,$D$2:$D$201,"&lt;"&amp;$E190,$E$2:$E$201,"&gt;"&amp;$D190,$M$2:$M$201,"&lt;&gt;Canceled",$M$2:$M$201,"&lt;&gt;Declined",$A$2:$A$201,"&lt;&gt;")&gt;1,"Conflict",""))</f>
        <v/>
      </c>
      <c r="S190" s="20">
        <f>IF($A190="","",TEXTJOIN(CHAR(59)&amp;" ",TRUE,IF(AND($I190&lt;&gt;"",$P190&lt;&gt;"",$I190&gt;$P190),"Over capacity",""),IF(AND($F190&lt;&gt;"",$D190&lt;&gt;"",$D190&lt;IFERROR(INDEX(Lists!$D$2:$D$6,MATCH($F190,Lists!$A$2:$A$6,0)),$D190)),"Before opening time",""),IF(AND($F190&lt;&gt;"",$E190&lt;&gt;"",$E190&gt;IFERROR(INDEX(Lists!$E$2:$E$6,MATCH($F190,Lists!$A$2:$A$6,0)),$E190)),"After closing time",""),IF(AND(OR($M190="Approved",$M190="Declined",$M190="Completed"),$N190=""),"Approval owner missing",""),IF(AND(OR($M190="Approved",$M190="Declined",$M190="Completed"),$O190=""),"Decision date missing",""),IF(AND($C190&lt;TODAY(),$C190&lt;&gt;"",$M190&lt;&gt;"Completed",$M190&lt;&gt;"Canceled",$M190&lt;&gt;"Declined"),"Past booking unresolved","")))</f>
        <v/>
      </c>
      <c r="T190" s="17" t="n"/>
    </row>
    <row r="191">
      <c r="A191" s="14" t="n"/>
      <c r="B191" s="36" t="n"/>
      <c r="C191" s="36" t="n"/>
      <c r="D191" s="16" t="n"/>
      <c r="E191" s="16" t="n"/>
      <c r="F191" s="14" t="n"/>
      <c r="G191" s="17" t="n"/>
      <c r="H191" s="14" t="n"/>
      <c r="I191" s="14" t="n"/>
      <c r="J191" s="14" t="n"/>
      <c r="K191" s="17" t="n"/>
      <c r="L191" s="14" t="n"/>
      <c r="M191" s="14" t="n"/>
      <c r="N191" s="14" t="n"/>
      <c r="O191" s="36" t="n"/>
      <c r="P191" s="18">
        <f>IF(OR($A191="",$F191=""),"",IFERROR(INDEX(Lists!$C$2:$C$6,MATCH($F191,Lists!$A$2:$A$6,0)),""))</f>
        <v/>
      </c>
      <c r="Q191" s="19">
        <f>IF(OR($A191="",$D191="",$E191="",$E191&lt;=$D191),"",ROUND(($E191-$D191)*24,2))</f>
        <v/>
      </c>
      <c r="R191" s="18">
        <f>IF(OR($A191="",$C191="",$D191="",$E191="",$F191="",$E191&lt;=$D191,$M191="Canceled",$M191="Declined"),"",IF(COUNTIFS($F$2:$F$201,$F191,$C$2:$C$201,$C191,$D$2:$D$201,"&lt;"&amp;$E191,$E$2:$E$201,"&gt;"&amp;$D191,$M$2:$M$201,"&lt;&gt;Canceled",$M$2:$M$201,"&lt;&gt;Declined",$A$2:$A$201,"&lt;&gt;")&gt;1,"Conflict",""))</f>
        <v/>
      </c>
      <c r="S191" s="20">
        <f>IF($A191="","",TEXTJOIN(CHAR(59)&amp;" ",TRUE,IF(AND($I191&lt;&gt;"",$P191&lt;&gt;"",$I191&gt;$P191),"Over capacity",""),IF(AND($F191&lt;&gt;"",$D191&lt;&gt;"",$D191&lt;IFERROR(INDEX(Lists!$D$2:$D$6,MATCH($F191,Lists!$A$2:$A$6,0)),$D191)),"Before opening time",""),IF(AND($F191&lt;&gt;"",$E191&lt;&gt;"",$E191&gt;IFERROR(INDEX(Lists!$E$2:$E$6,MATCH($F191,Lists!$A$2:$A$6,0)),$E191)),"After closing time",""),IF(AND(OR($M191="Approved",$M191="Declined",$M191="Completed"),$N191=""),"Approval owner missing",""),IF(AND(OR($M191="Approved",$M191="Declined",$M191="Completed"),$O191=""),"Decision date missing",""),IF(AND($C191&lt;TODAY(),$C191&lt;&gt;"",$M191&lt;&gt;"Completed",$M191&lt;&gt;"Canceled",$M191&lt;&gt;"Declined"),"Past booking unresolved","")))</f>
        <v/>
      </c>
      <c r="T191" s="17" t="n"/>
    </row>
    <row r="192">
      <c r="A192" s="14" t="n"/>
      <c r="B192" s="36" t="n"/>
      <c r="C192" s="36" t="n"/>
      <c r="D192" s="16" t="n"/>
      <c r="E192" s="16" t="n"/>
      <c r="F192" s="14" t="n"/>
      <c r="G192" s="17" t="n"/>
      <c r="H192" s="14" t="n"/>
      <c r="I192" s="14" t="n"/>
      <c r="J192" s="14" t="n"/>
      <c r="K192" s="17" t="n"/>
      <c r="L192" s="14" t="n"/>
      <c r="M192" s="14" t="n"/>
      <c r="N192" s="14" t="n"/>
      <c r="O192" s="36" t="n"/>
      <c r="P192" s="18">
        <f>IF(OR($A192="",$F192=""),"",IFERROR(INDEX(Lists!$C$2:$C$6,MATCH($F192,Lists!$A$2:$A$6,0)),""))</f>
        <v/>
      </c>
      <c r="Q192" s="19">
        <f>IF(OR($A192="",$D192="",$E192="",$E192&lt;=$D192),"",ROUND(($E192-$D192)*24,2))</f>
        <v/>
      </c>
      <c r="R192" s="18">
        <f>IF(OR($A192="",$C192="",$D192="",$E192="",$F192="",$E192&lt;=$D192,$M192="Canceled",$M192="Declined"),"",IF(COUNTIFS($F$2:$F$201,$F192,$C$2:$C$201,$C192,$D$2:$D$201,"&lt;"&amp;$E192,$E$2:$E$201,"&gt;"&amp;$D192,$M$2:$M$201,"&lt;&gt;Canceled",$M$2:$M$201,"&lt;&gt;Declined",$A$2:$A$201,"&lt;&gt;")&gt;1,"Conflict",""))</f>
        <v/>
      </c>
      <c r="S192" s="20">
        <f>IF($A192="","",TEXTJOIN(CHAR(59)&amp;" ",TRUE,IF(AND($I192&lt;&gt;"",$P192&lt;&gt;"",$I192&gt;$P192),"Over capacity",""),IF(AND($F192&lt;&gt;"",$D192&lt;&gt;"",$D192&lt;IFERROR(INDEX(Lists!$D$2:$D$6,MATCH($F192,Lists!$A$2:$A$6,0)),$D192)),"Before opening time",""),IF(AND($F192&lt;&gt;"",$E192&lt;&gt;"",$E192&gt;IFERROR(INDEX(Lists!$E$2:$E$6,MATCH($F192,Lists!$A$2:$A$6,0)),$E192)),"After closing time",""),IF(AND(OR($M192="Approved",$M192="Declined",$M192="Completed"),$N192=""),"Approval owner missing",""),IF(AND(OR($M192="Approved",$M192="Declined",$M192="Completed"),$O192=""),"Decision date missing",""),IF(AND($C192&lt;TODAY(),$C192&lt;&gt;"",$M192&lt;&gt;"Completed",$M192&lt;&gt;"Canceled",$M192&lt;&gt;"Declined"),"Past booking unresolved","")))</f>
        <v/>
      </c>
      <c r="T192" s="17" t="n"/>
    </row>
    <row r="193">
      <c r="A193" s="14" t="n"/>
      <c r="B193" s="36" t="n"/>
      <c r="C193" s="36" t="n"/>
      <c r="D193" s="16" t="n"/>
      <c r="E193" s="16" t="n"/>
      <c r="F193" s="14" t="n"/>
      <c r="G193" s="17" t="n"/>
      <c r="H193" s="14" t="n"/>
      <c r="I193" s="14" t="n"/>
      <c r="J193" s="14" t="n"/>
      <c r="K193" s="17" t="n"/>
      <c r="L193" s="14" t="n"/>
      <c r="M193" s="14" t="n"/>
      <c r="N193" s="14" t="n"/>
      <c r="O193" s="36" t="n"/>
      <c r="P193" s="18">
        <f>IF(OR($A193="",$F193=""),"",IFERROR(INDEX(Lists!$C$2:$C$6,MATCH($F193,Lists!$A$2:$A$6,0)),""))</f>
        <v/>
      </c>
      <c r="Q193" s="19">
        <f>IF(OR($A193="",$D193="",$E193="",$E193&lt;=$D193),"",ROUND(($E193-$D193)*24,2))</f>
        <v/>
      </c>
      <c r="R193" s="18">
        <f>IF(OR($A193="",$C193="",$D193="",$E193="",$F193="",$E193&lt;=$D193,$M193="Canceled",$M193="Declined"),"",IF(COUNTIFS($F$2:$F$201,$F193,$C$2:$C$201,$C193,$D$2:$D$201,"&lt;"&amp;$E193,$E$2:$E$201,"&gt;"&amp;$D193,$M$2:$M$201,"&lt;&gt;Canceled",$M$2:$M$201,"&lt;&gt;Declined",$A$2:$A$201,"&lt;&gt;")&gt;1,"Conflict",""))</f>
        <v/>
      </c>
      <c r="S193" s="20">
        <f>IF($A193="","",TEXTJOIN(CHAR(59)&amp;" ",TRUE,IF(AND($I193&lt;&gt;"",$P193&lt;&gt;"",$I193&gt;$P193),"Over capacity",""),IF(AND($F193&lt;&gt;"",$D193&lt;&gt;"",$D193&lt;IFERROR(INDEX(Lists!$D$2:$D$6,MATCH($F193,Lists!$A$2:$A$6,0)),$D193)),"Before opening time",""),IF(AND($F193&lt;&gt;"",$E193&lt;&gt;"",$E193&gt;IFERROR(INDEX(Lists!$E$2:$E$6,MATCH($F193,Lists!$A$2:$A$6,0)),$E193)),"After closing time",""),IF(AND(OR($M193="Approved",$M193="Declined",$M193="Completed"),$N193=""),"Approval owner missing",""),IF(AND(OR($M193="Approved",$M193="Declined",$M193="Completed"),$O193=""),"Decision date missing",""),IF(AND($C193&lt;TODAY(),$C193&lt;&gt;"",$M193&lt;&gt;"Completed",$M193&lt;&gt;"Canceled",$M193&lt;&gt;"Declined"),"Past booking unresolved","")))</f>
        <v/>
      </c>
      <c r="T193" s="17" t="n"/>
    </row>
    <row r="194">
      <c r="A194" s="14" t="n"/>
      <c r="B194" s="36" t="n"/>
      <c r="C194" s="36" t="n"/>
      <c r="D194" s="16" t="n"/>
      <c r="E194" s="16" t="n"/>
      <c r="F194" s="14" t="n"/>
      <c r="G194" s="17" t="n"/>
      <c r="H194" s="14" t="n"/>
      <c r="I194" s="14" t="n"/>
      <c r="J194" s="14" t="n"/>
      <c r="K194" s="17" t="n"/>
      <c r="L194" s="14" t="n"/>
      <c r="M194" s="14" t="n"/>
      <c r="N194" s="14" t="n"/>
      <c r="O194" s="36" t="n"/>
      <c r="P194" s="18">
        <f>IF(OR($A194="",$F194=""),"",IFERROR(INDEX(Lists!$C$2:$C$6,MATCH($F194,Lists!$A$2:$A$6,0)),""))</f>
        <v/>
      </c>
      <c r="Q194" s="19">
        <f>IF(OR($A194="",$D194="",$E194="",$E194&lt;=$D194),"",ROUND(($E194-$D194)*24,2))</f>
        <v/>
      </c>
      <c r="R194" s="18">
        <f>IF(OR($A194="",$C194="",$D194="",$E194="",$F194="",$E194&lt;=$D194,$M194="Canceled",$M194="Declined"),"",IF(COUNTIFS($F$2:$F$201,$F194,$C$2:$C$201,$C194,$D$2:$D$201,"&lt;"&amp;$E194,$E$2:$E$201,"&gt;"&amp;$D194,$M$2:$M$201,"&lt;&gt;Canceled",$M$2:$M$201,"&lt;&gt;Declined",$A$2:$A$201,"&lt;&gt;")&gt;1,"Conflict",""))</f>
        <v/>
      </c>
      <c r="S194" s="20">
        <f>IF($A194="","",TEXTJOIN(CHAR(59)&amp;" ",TRUE,IF(AND($I194&lt;&gt;"",$P194&lt;&gt;"",$I194&gt;$P194),"Over capacity",""),IF(AND($F194&lt;&gt;"",$D194&lt;&gt;"",$D194&lt;IFERROR(INDEX(Lists!$D$2:$D$6,MATCH($F194,Lists!$A$2:$A$6,0)),$D194)),"Before opening time",""),IF(AND($F194&lt;&gt;"",$E194&lt;&gt;"",$E194&gt;IFERROR(INDEX(Lists!$E$2:$E$6,MATCH($F194,Lists!$A$2:$A$6,0)),$E194)),"After closing time",""),IF(AND(OR($M194="Approved",$M194="Declined",$M194="Completed"),$N194=""),"Approval owner missing",""),IF(AND(OR($M194="Approved",$M194="Declined",$M194="Completed"),$O194=""),"Decision date missing",""),IF(AND($C194&lt;TODAY(),$C194&lt;&gt;"",$M194&lt;&gt;"Completed",$M194&lt;&gt;"Canceled",$M194&lt;&gt;"Declined"),"Past booking unresolved","")))</f>
        <v/>
      </c>
      <c r="T194" s="17" t="n"/>
    </row>
    <row r="195">
      <c r="A195" s="14" t="n"/>
      <c r="B195" s="36" t="n"/>
      <c r="C195" s="36" t="n"/>
      <c r="D195" s="16" t="n"/>
      <c r="E195" s="16" t="n"/>
      <c r="F195" s="14" t="n"/>
      <c r="G195" s="17" t="n"/>
      <c r="H195" s="14" t="n"/>
      <c r="I195" s="14" t="n"/>
      <c r="J195" s="14" t="n"/>
      <c r="K195" s="17" t="n"/>
      <c r="L195" s="14" t="n"/>
      <c r="M195" s="14" t="n"/>
      <c r="N195" s="14" t="n"/>
      <c r="O195" s="36" t="n"/>
      <c r="P195" s="18">
        <f>IF(OR($A195="",$F195=""),"",IFERROR(INDEX(Lists!$C$2:$C$6,MATCH($F195,Lists!$A$2:$A$6,0)),""))</f>
        <v/>
      </c>
      <c r="Q195" s="19">
        <f>IF(OR($A195="",$D195="",$E195="",$E195&lt;=$D195),"",ROUND(($E195-$D195)*24,2))</f>
        <v/>
      </c>
      <c r="R195" s="18">
        <f>IF(OR($A195="",$C195="",$D195="",$E195="",$F195="",$E195&lt;=$D195,$M195="Canceled",$M195="Declined"),"",IF(COUNTIFS($F$2:$F$201,$F195,$C$2:$C$201,$C195,$D$2:$D$201,"&lt;"&amp;$E195,$E$2:$E$201,"&gt;"&amp;$D195,$M$2:$M$201,"&lt;&gt;Canceled",$M$2:$M$201,"&lt;&gt;Declined",$A$2:$A$201,"&lt;&gt;")&gt;1,"Conflict",""))</f>
        <v/>
      </c>
      <c r="S195" s="20">
        <f>IF($A195="","",TEXTJOIN(CHAR(59)&amp;" ",TRUE,IF(AND($I195&lt;&gt;"",$P195&lt;&gt;"",$I195&gt;$P195),"Over capacity",""),IF(AND($F195&lt;&gt;"",$D195&lt;&gt;"",$D195&lt;IFERROR(INDEX(Lists!$D$2:$D$6,MATCH($F195,Lists!$A$2:$A$6,0)),$D195)),"Before opening time",""),IF(AND($F195&lt;&gt;"",$E195&lt;&gt;"",$E195&gt;IFERROR(INDEX(Lists!$E$2:$E$6,MATCH($F195,Lists!$A$2:$A$6,0)),$E195)),"After closing time",""),IF(AND(OR($M195="Approved",$M195="Declined",$M195="Completed"),$N195=""),"Approval owner missing",""),IF(AND(OR($M195="Approved",$M195="Declined",$M195="Completed"),$O195=""),"Decision date missing",""),IF(AND($C195&lt;TODAY(),$C195&lt;&gt;"",$M195&lt;&gt;"Completed",$M195&lt;&gt;"Canceled",$M195&lt;&gt;"Declined"),"Past booking unresolved","")))</f>
        <v/>
      </c>
      <c r="T195" s="17" t="n"/>
    </row>
    <row r="196">
      <c r="A196" s="14" t="n"/>
      <c r="B196" s="36" t="n"/>
      <c r="C196" s="36" t="n"/>
      <c r="D196" s="16" t="n"/>
      <c r="E196" s="16" t="n"/>
      <c r="F196" s="14" t="n"/>
      <c r="G196" s="17" t="n"/>
      <c r="H196" s="14" t="n"/>
      <c r="I196" s="14" t="n"/>
      <c r="J196" s="14" t="n"/>
      <c r="K196" s="17" t="n"/>
      <c r="L196" s="14" t="n"/>
      <c r="M196" s="14" t="n"/>
      <c r="N196" s="14" t="n"/>
      <c r="O196" s="36" t="n"/>
      <c r="P196" s="18">
        <f>IF(OR($A196="",$F196=""),"",IFERROR(INDEX(Lists!$C$2:$C$6,MATCH($F196,Lists!$A$2:$A$6,0)),""))</f>
        <v/>
      </c>
      <c r="Q196" s="19">
        <f>IF(OR($A196="",$D196="",$E196="",$E196&lt;=$D196),"",ROUND(($E196-$D196)*24,2))</f>
        <v/>
      </c>
      <c r="R196" s="18">
        <f>IF(OR($A196="",$C196="",$D196="",$E196="",$F196="",$E196&lt;=$D196,$M196="Canceled",$M196="Declined"),"",IF(COUNTIFS($F$2:$F$201,$F196,$C$2:$C$201,$C196,$D$2:$D$201,"&lt;"&amp;$E196,$E$2:$E$201,"&gt;"&amp;$D196,$M$2:$M$201,"&lt;&gt;Canceled",$M$2:$M$201,"&lt;&gt;Declined",$A$2:$A$201,"&lt;&gt;")&gt;1,"Conflict",""))</f>
        <v/>
      </c>
      <c r="S196" s="20">
        <f>IF($A196="","",TEXTJOIN(CHAR(59)&amp;" ",TRUE,IF(AND($I196&lt;&gt;"",$P196&lt;&gt;"",$I196&gt;$P196),"Over capacity",""),IF(AND($F196&lt;&gt;"",$D196&lt;&gt;"",$D196&lt;IFERROR(INDEX(Lists!$D$2:$D$6,MATCH($F196,Lists!$A$2:$A$6,0)),$D196)),"Before opening time",""),IF(AND($F196&lt;&gt;"",$E196&lt;&gt;"",$E196&gt;IFERROR(INDEX(Lists!$E$2:$E$6,MATCH($F196,Lists!$A$2:$A$6,0)),$E196)),"After closing time",""),IF(AND(OR($M196="Approved",$M196="Declined",$M196="Completed"),$N196=""),"Approval owner missing",""),IF(AND(OR($M196="Approved",$M196="Declined",$M196="Completed"),$O196=""),"Decision date missing",""),IF(AND($C196&lt;TODAY(),$C196&lt;&gt;"",$M196&lt;&gt;"Completed",$M196&lt;&gt;"Canceled",$M196&lt;&gt;"Declined"),"Past booking unresolved","")))</f>
        <v/>
      </c>
      <c r="T196" s="17" t="n"/>
    </row>
    <row r="197">
      <c r="A197" s="14" t="n"/>
      <c r="B197" s="36" t="n"/>
      <c r="C197" s="36" t="n"/>
      <c r="D197" s="16" t="n"/>
      <c r="E197" s="16" t="n"/>
      <c r="F197" s="14" t="n"/>
      <c r="G197" s="17" t="n"/>
      <c r="H197" s="14" t="n"/>
      <c r="I197" s="14" t="n"/>
      <c r="J197" s="14" t="n"/>
      <c r="K197" s="17" t="n"/>
      <c r="L197" s="14" t="n"/>
      <c r="M197" s="14" t="n"/>
      <c r="N197" s="14" t="n"/>
      <c r="O197" s="36" t="n"/>
      <c r="P197" s="18">
        <f>IF(OR($A197="",$F197=""),"",IFERROR(INDEX(Lists!$C$2:$C$6,MATCH($F197,Lists!$A$2:$A$6,0)),""))</f>
        <v/>
      </c>
      <c r="Q197" s="19">
        <f>IF(OR($A197="",$D197="",$E197="",$E197&lt;=$D197),"",ROUND(($E197-$D197)*24,2))</f>
        <v/>
      </c>
      <c r="R197" s="18">
        <f>IF(OR($A197="",$C197="",$D197="",$E197="",$F197="",$E197&lt;=$D197,$M197="Canceled",$M197="Declined"),"",IF(COUNTIFS($F$2:$F$201,$F197,$C$2:$C$201,$C197,$D$2:$D$201,"&lt;"&amp;$E197,$E$2:$E$201,"&gt;"&amp;$D197,$M$2:$M$201,"&lt;&gt;Canceled",$M$2:$M$201,"&lt;&gt;Declined",$A$2:$A$201,"&lt;&gt;")&gt;1,"Conflict",""))</f>
        <v/>
      </c>
      <c r="S197" s="20">
        <f>IF($A197="","",TEXTJOIN(CHAR(59)&amp;" ",TRUE,IF(AND($I197&lt;&gt;"",$P197&lt;&gt;"",$I197&gt;$P197),"Over capacity",""),IF(AND($F197&lt;&gt;"",$D197&lt;&gt;"",$D197&lt;IFERROR(INDEX(Lists!$D$2:$D$6,MATCH($F197,Lists!$A$2:$A$6,0)),$D197)),"Before opening time",""),IF(AND($F197&lt;&gt;"",$E197&lt;&gt;"",$E197&gt;IFERROR(INDEX(Lists!$E$2:$E$6,MATCH($F197,Lists!$A$2:$A$6,0)),$E197)),"After closing time",""),IF(AND(OR($M197="Approved",$M197="Declined",$M197="Completed"),$N197=""),"Approval owner missing",""),IF(AND(OR($M197="Approved",$M197="Declined",$M197="Completed"),$O197=""),"Decision date missing",""),IF(AND($C197&lt;TODAY(),$C197&lt;&gt;"",$M197&lt;&gt;"Completed",$M197&lt;&gt;"Canceled",$M197&lt;&gt;"Declined"),"Past booking unresolved","")))</f>
        <v/>
      </c>
      <c r="T197" s="17" t="n"/>
    </row>
    <row r="198">
      <c r="A198" s="14" t="n"/>
      <c r="B198" s="36" t="n"/>
      <c r="C198" s="36" t="n"/>
      <c r="D198" s="16" t="n"/>
      <c r="E198" s="16" t="n"/>
      <c r="F198" s="14" t="n"/>
      <c r="G198" s="17" t="n"/>
      <c r="H198" s="14" t="n"/>
      <c r="I198" s="14" t="n"/>
      <c r="J198" s="14" t="n"/>
      <c r="K198" s="17" t="n"/>
      <c r="L198" s="14" t="n"/>
      <c r="M198" s="14" t="n"/>
      <c r="N198" s="14" t="n"/>
      <c r="O198" s="36" t="n"/>
      <c r="P198" s="18">
        <f>IF(OR($A198="",$F198=""),"",IFERROR(INDEX(Lists!$C$2:$C$6,MATCH($F198,Lists!$A$2:$A$6,0)),""))</f>
        <v/>
      </c>
      <c r="Q198" s="19">
        <f>IF(OR($A198="",$D198="",$E198="",$E198&lt;=$D198),"",ROUND(($E198-$D198)*24,2))</f>
        <v/>
      </c>
      <c r="R198" s="18">
        <f>IF(OR($A198="",$C198="",$D198="",$E198="",$F198="",$E198&lt;=$D198,$M198="Canceled",$M198="Declined"),"",IF(COUNTIFS($F$2:$F$201,$F198,$C$2:$C$201,$C198,$D$2:$D$201,"&lt;"&amp;$E198,$E$2:$E$201,"&gt;"&amp;$D198,$M$2:$M$201,"&lt;&gt;Canceled",$M$2:$M$201,"&lt;&gt;Declined",$A$2:$A$201,"&lt;&gt;")&gt;1,"Conflict",""))</f>
        <v/>
      </c>
      <c r="S198" s="20">
        <f>IF($A198="","",TEXTJOIN(CHAR(59)&amp;" ",TRUE,IF(AND($I198&lt;&gt;"",$P198&lt;&gt;"",$I198&gt;$P198),"Over capacity",""),IF(AND($F198&lt;&gt;"",$D198&lt;&gt;"",$D198&lt;IFERROR(INDEX(Lists!$D$2:$D$6,MATCH($F198,Lists!$A$2:$A$6,0)),$D198)),"Before opening time",""),IF(AND($F198&lt;&gt;"",$E198&lt;&gt;"",$E198&gt;IFERROR(INDEX(Lists!$E$2:$E$6,MATCH($F198,Lists!$A$2:$A$6,0)),$E198)),"After closing time",""),IF(AND(OR($M198="Approved",$M198="Declined",$M198="Completed"),$N198=""),"Approval owner missing",""),IF(AND(OR($M198="Approved",$M198="Declined",$M198="Completed"),$O198=""),"Decision date missing",""),IF(AND($C198&lt;TODAY(),$C198&lt;&gt;"",$M198&lt;&gt;"Completed",$M198&lt;&gt;"Canceled",$M198&lt;&gt;"Declined"),"Past booking unresolved","")))</f>
        <v/>
      </c>
      <c r="T198" s="17" t="n"/>
    </row>
    <row r="199">
      <c r="A199" s="14" t="n"/>
      <c r="B199" s="36" t="n"/>
      <c r="C199" s="36" t="n"/>
      <c r="D199" s="16" t="n"/>
      <c r="E199" s="16" t="n"/>
      <c r="F199" s="14" t="n"/>
      <c r="G199" s="17" t="n"/>
      <c r="H199" s="14" t="n"/>
      <c r="I199" s="14" t="n"/>
      <c r="J199" s="14" t="n"/>
      <c r="K199" s="17" t="n"/>
      <c r="L199" s="14" t="n"/>
      <c r="M199" s="14" t="n"/>
      <c r="N199" s="14" t="n"/>
      <c r="O199" s="36" t="n"/>
      <c r="P199" s="18">
        <f>IF(OR($A199="",$F199=""),"",IFERROR(INDEX(Lists!$C$2:$C$6,MATCH($F199,Lists!$A$2:$A$6,0)),""))</f>
        <v/>
      </c>
      <c r="Q199" s="19">
        <f>IF(OR($A199="",$D199="",$E199="",$E199&lt;=$D199),"",ROUND(($E199-$D199)*24,2))</f>
        <v/>
      </c>
      <c r="R199" s="18">
        <f>IF(OR($A199="",$C199="",$D199="",$E199="",$F199="",$E199&lt;=$D199,$M199="Canceled",$M199="Declined"),"",IF(COUNTIFS($F$2:$F$201,$F199,$C$2:$C$201,$C199,$D$2:$D$201,"&lt;"&amp;$E199,$E$2:$E$201,"&gt;"&amp;$D199,$M$2:$M$201,"&lt;&gt;Canceled",$M$2:$M$201,"&lt;&gt;Declined",$A$2:$A$201,"&lt;&gt;")&gt;1,"Conflict",""))</f>
        <v/>
      </c>
      <c r="S199" s="20">
        <f>IF($A199="","",TEXTJOIN(CHAR(59)&amp;" ",TRUE,IF(AND($I199&lt;&gt;"",$P199&lt;&gt;"",$I199&gt;$P199),"Over capacity",""),IF(AND($F199&lt;&gt;"",$D199&lt;&gt;"",$D199&lt;IFERROR(INDEX(Lists!$D$2:$D$6,MATCH($F199,Lists!$A$2:$A$6,0)),$D199)),"Before opening time",""),IF(AND($F199&lt;&gt;"",$E199&lt;&gt;"",$E199&gt;IFERROR(INDEX(Lists!$E$2:$E$6,MATCH($F199,Lists!$A$2:$A$6,0)),$E199)),"After closing time",""),IF(AND(OR($M199="Approved",$M199="Declined",$M199="Completed"),$N199=""),"Approval owner missing",""),IF(AND(OR($M199="Approved",$M199="Declined",$M199="Completed"),$O199=""),"Decision date missing",""),IF(AND($C199&lt;TODAY(),$C199&lt;&gt;"",$M199&lt;&gt;"Completed",$M199&lt;&gt;"Canceled",$M199&lt;&gt;"Declined"),"Past booking unresolved","")))</f>
        <v/>
      </c>
      <c r="T199" s="17" t="n"/>
    </row>
    <row r="200">
      <c r="A200" s="14" t="n"/>
      <c r="B200" s="36" t="n"/>
      <c r="C200" s="36" t="n"/>
      <c r="D200" s="16" t="n"/>
      <c r="E200" s="16" t="n"/>
      <c r="F200" s="14" t="n"/>
      <c r="G200" s="17" t="n"/>
      <c r="H200" s="14" t="n"/>
      <c r="I200" s="14" t="n"/>
      <c r="J200" s="14" t="n"/>
      <c r="K200" s="17" t="n"/>
      <c r="L200" s="14" t="n"/>
      <c r="M200" s="14" t="n"/>
      <c r="N200" s="14" t="n"/>
      <c r="O200" s="36" t="n"/>
      <c r="P200" s="18">
        <f>IF(OR($A200="",$F200=""),"",IFERROR(INDEX(Lists!$C$2:$C$6,MATCH($F200,Lists!$A$2:$A$6,0)),""))</f>
        <v/>
      </c>
      <c r="Q200" s="19">
        <f>IF(OR($A200="",$D200="",$E200="",$E200&lt;=$D200),"",ROUND(($E200-$D200)*24,2))</f>
        <v/>
      </c>
      <c r="R200" s="18">
        <f>IF(OR($A200="",$C200="",$D200="",$E200="",$F200="",$E200&lt;=$D200,$M200="Canceled",$M200="Declined"),"",IF(COUNTIFS($F$2:$F$201,$F200,$C$2:$C$201,$C200,$D$2:$D$201,"&lt;"&amp;$E200,$E$2:$E$201,"&gt;"&amp;$D200,$M$2:$M$201,"&lt;&gt;Canceled",$M$2:$M$201,"&lt;&gt;Declined",$A$2:$A$201,"&lt;&gt;")&gt;1,"Conflict",""))</f>
        <v/>
      </c>
      <c r="S200" s="20">
        <f>IF($A200="","",TEXTJOIN(CHAR(59)&amp;" ",TRUE,IF(AND($I200&lt;&gt;"",$P200&lt;&gt;"",$I200&gt;$P200),"Over capacity",""),IF(AND($F200&lt;&gt;"",$D200&lt;&gt;"",$D200&lt;IFERROR(INDEX(Lists!$D$2:$D$6,MATCH($F200,Lists!$A$2:$A$6,0)),$D200)),"Before opening time",""),IF(AND($F200&lt;&gt;"",$E200&lt;&gt;"",$E200&gt;IFERROR(INDEX(Lists!$E$2:$E$6,MATCH($F200,Lists!$A$2:$A$6,0)),$E200)),"After closing time",""),IF(AND(OR($M200="Approved",$M200="Declined",$M200="Completed"),$N200=""),"Approval owner missing",""),IF(AND(OR($M200="Approved",$M200="Declined",$M200="Completed"),$O200=""),"Decision date missing",""),IF(AND($C200&lt;TODAY(),$C200&lt;&gt;"",$M200&lt;&gt;"Completed",$M200&lt;&gt;"Canceled",$M200&lt;&gt;"Declined"),"Past booking unresolved","")))</f>
        <v/>
      </c>
      <c r="T200" s="17" t="n"/>
    </row>
    <row r="201">
      <c r="A201" s="14" t="n"/>
      <c r="B201" s="36" t="n"/>
      <c r="C201" s="36" t="n"/>
      <c r="D201" s="16" t="n"/>
      <c r="E201" s="16" t="n"/>
      <c r="F201" s="14" t="n"/>
      <c r="G201" s="17" t="n"/>
      <c r="H201" s="14" t="n"/>
      <c r="I201" s="14" t="n"/>
      <c r="J201" s="14" t="n"/>
      <c r="K201" s="17" t="n"/>
      <c r="L201" s="14" t="n"/>
      <c r="M201" s="14" t="n"/>
      <c r="N201" s="14" t="n"/>
      <c r="O201" s="36" t="n"/>
      <c r="P201" s="18">
        <f>IF(OR($A201="",$F201=""),"",IFERROR(INDEX(Lists!$C$2:$C$6,MATCH($F201,Lists!$A$2:$A$6,0)),""))</f>
        <v/>
      </c>
      <c r="Q201" s="19">
        <f>IF(OR($A201="",$D201="",$E201="",$E201&lt;=$D201),"",ROUND(($E201-$D201)*24,2))</f>
        <v/>
      </c>
      <c r="R201" s="18">
        <f>IF(OR($A201="",$C201="",$D201="",$E201="",$F201="",$E201&lt;=$D201,$M201="Canceled",$M201="Declined"),"",IF(COUNTIFS($F$2:$F$201,$F201,$C$2:$C$201,$C201,$D$2:$D$201,"&lt;"&amp;$E201,$E$2:$E$201,"&gt;"&amp;$D201,$M$2:$M$201,"&lt;&gt;Canceled",$M$2:$M$201,"&lt;&gt;Declined",$A$2:$A$201,"&lt;&gt;")&gt;1,"Conflict",""))</f>
        <v/>
      </c>
      <c r="S201" s="20">
        <f>IF($A201="","",TEXTJOIN(CHAR(59)&amp;" ",TRUE,IF(AND($I201&lt;&gt;"",$P201&lt;&gt;"",$I201&gt;$P201),"Over capacity",""),IF(AND($F201&lt;&gt;"",$D201&lt;&gt;"",$D201&lt;IFERROR(INDEX(Lists!$D$2:$D$6,MATCH($F201,Lists!$A$2:$A$6,0)),$D201)),"Before opening time",""),IF(AND($F201&lt;&gt;"",$E201&lt;&gt;"",$E201&gt;IFERROR(INDEX(Lists!$E$2:$E$6,MATCH($F201,Lists!$A$2:$A$6,0)),$E201)),"After closing time",""),IF(AND(OR($M201="Approved",$M201="Declined",$M201="Completed"),$N201=""),"Approval owner missing",""),IF(AND(OR($M201="Approved",$M201="Declined",$M201="Completed"),$O201=""),"Decision date missing",""),IF(AND($C201&lt;TODAY(),$C201&lt;&gt;"",$M201&lt;&gt;"Completed",$M201&lt;&gt;"Canceled",$M201&lt;&gt;"Declined"),"Past booking unresolved","")))</f>
        <v/>
      </c>
      <c r="T201" s="17" t="n"/>
    </row>
  </sheetData>
  <autoFilter ref="A1:T201"/>
  <conditionalFormatting sqref="A2:A201">
    <cfRule type="expression" priority="1" dxfId="0" stopIfTrue="1">
      <formula>AND($A2&lt;&gt;"",COUNTIF($A$2:$A$201,$A2)&gt;1)</formula>
    </cfRule>
  </conditionalFormatting>
  <conditionalFormatting sqref="C2:C201">
    <cfRule type="expression" priority="2" dxfId="0" stopIfTrue="1">
      <formula>AND($A2&lt;&gt;"",$B2&lt;&gt;"",$C2&lt;&gt;"",$C2&lt;$B2)</formula>
    </cfRule>
    <cfRule type="expression" priority="14" dxfId="3" stopIfTrue="1">
      <formula>AND($A2&lt;&gt;"",$C2="")</formula>
    </cfRule>
  </conditionalFormatting>
  <conditionalFormatting sqref="D2:E201">
    <cfRule type="expression" priority="3" dxfId="0" stopIfTrue="1">
      <formula>AND($A2&lt;&gt;"",$D2&lt;&gt;"",$E2&lt;&gt;"",$E2&lt;=$D2)</formula>
    </cfRule>
  </conditionalFormatting>
  <conditionalFormatting sqref="R2:R201">
    <cfRule type="expression" priority="4" dxfId="0" stopIfTrue="1">
      <formula>$R2="Conflict"</formula>
    </cfRule>
  </conditionalFormatting>
  <conditionalFormatting sqref="S2:S201">
    <cfRule type="expression" priority="5" dxfId="2" stopIfTrue="1">
      <formula>AND($A2&lt;&gt;"",$S2&lt;&gt;"")</formula>
    </cfRule>
  </conditionalFormatting>
  <conditionalFormatting sqref="I2:I201">
    <cfRule type="expression" priority="6" dxfId="0" stopIfTrue="1">
      <formula>AND($A2&lt;&gt;"",$I2&lt;&gt;"",$P2&lt;&gt;"",$I2&gt;$P2)</formula>
    </cfRule>
    <cfRule type="expression" priority="20" dxfId="3" stopIfTrue="1">
      <formula>AND($A2&lt;&gt;"",$I2="")</formula>
    </cfRule>
  </conditionalFormatting>
  <conditionalFormatting sqref="A2:T201">
    <cfRule type="expression" priority="7" dxfId="4">
      <formula>$M2="Approved"</formula>
    </cfRule>
    <cfRule type="expression" priority="8" dxfId="5">
      <formula>$M2="Requested"</formula>
    </cfRule>
    <cfRule type="expression" priority="9" dxfId="6">
      <formula>$M2="Declined"</formula>
    </cfRule>
    <cfRule type="expression" priority="10" dxfId="7">
      <formula>$M2="Canceled"</formula>
    </cfRule>
    <cfRule type="expression" priority="11" dxfId="8">
      <formula>$M2="Completed"</formula>
    </cfRule>
    <cfRule type="expression" priority="12" dxfId="9">
      <formula>$R2="Conflict"</formula>
    </cfRule>
  </conditionalFormatting>
  <conditionalFormatting sqref="B2:B201">
    <cfRule type="expression" priority="13" dxfId="3" stopIfTrue="1">
      <formula>AND($A2&lt;&gt;"",$B2="")</formula>
    </cfRule>
  </conditionalFormatting>
  <conditionalFormatting sqref="D2:D201">
    <cfRule type="expression" priority="15" dxfId="3" stopIfTrue="1">
      <formula>AND($A2&lt;&gt;"",$D2="")</formula>
    </cfRule>
  </conditionalFormatting>
  <conditionalFormatting sqref="E2:E201">
    <cfRule type="expression" priority="16" dxfId="3" stopIfTrue="1">
      <formula>AND($A2&lt;&gt;"",$E2="")</formula>
    </cfRule>
  </conditionalFormatting>
  <conditionalFormatting sqref="F2:F201">
    <cfRule type="expression" priority="17" dxfId="3" stopIfTrue="1">
      <formula>AND($A2&lt;&gt;"",$F2="")</formula>
    </cfRule>
  </conditionalFormatting>
  <conditionalFormatting sqref="G2:G201">
    <cfRule type="expression" priority="18" dxfId="3" stopIfTrue="1">
      <formula>AND($A2&lt;&gt;"",$G2="")</formula>
    </cfRule>
  </conditionalFormatting>
  <conditionalFormatting sqref="H2:H201">
    <cfRule type="expression" priority="19" dxfId="3" stopIfTrue="1">
      <formula>AND($A2&lt;&gt;"",$H2="")</formula>
    </cfRule>
  </conditionalFormatting>
  <conditionalFormatting sqref="J2:J201">
    <cfRule type="expression" priority="21" dxfId="3" stopIfTrue="1">
      <formula>AND($A2&lt;&gt;"",$J2="")</formula>
    </cfRule>
  </conditionalFormatting>
  <conditionalFormatting sqref="M2:M201">
    <cfRule type="expression" priority="22" dxfId="3" stopIfTrue="1">
      <formula>AND($A2&lt;&gt;"",$M2="")</formula>
    </cfRule>
  </conditionalFormatting>
  <dataValidations count="10">
    <dataValidation sqref="A2:A201" showDropDown="0" showInputMessage="0" showErrorMessage="1" allowBlank="0" errorTitle="Invalid Booking ID" error="Enter an ID beginning with LB-, such as LB-2026-011." type="custom">
      <formula1>=OR(A2="",LEFT(A2,3)="LB-")</formula1>
    </dataValidation>
    <dataValidation sqref="B2:C201" showDropDown="0" showInputMessage="0" showErrorMessage="1" allowBlank="0" errorTitle="Invalid Date" error="Enter a date from 01/01/2020 through 12/31/2100." type="date" operator="between">
      <formula1>DATE(2020,1,1)</formula1>
      <formula2>DATE(2100,12,31)</formula2>
    </dataValidation>
    <dataValidation sqref="D2:E201" showDropDown="0" showInputMessage="0" showErrorMessage="1" allowBlank="0" errorTitle="Invalid Time" error="Enter a valid time from 12:00 AM through 11:59 PM." type="time" operator="between">
      <formula1>TIME(0,0,0)</formula1>
      <formula2>TIME(23,59,0)</formula2>
    </dataValidation>
    <dataValidation sqref="F2:F201" showDropDown="0" showInputMessage="0" showErrorMessage="1" allowBlank="0" errorTitle="Invalid Lab" error="Select a lab from the list." type="list">
      <formula1>'Lists'!$A$2:$A$6</formula1>
    </dataValidation>
    <dataValidation sqref="I2:I201" showDropDown="0" showInputMessage="0" showErrorMessage="1" allowBlank="0" errorTitle="Invalid Attendance" error="Enter a whole number from 1 to 500." type="whole" operator="between">
      <formula1>1</formula1>
      <formula2>500</formula2>
    </dataValidation>
    <dataValidation sqref="J2:J201" showDropDown="0" showInputMessage="0" showErrorMessage="1" allowBlank="0" errorTitle="Invalid Activity Type" error="Select an activity type from the list." type="list">
      <formula1>'Lists'!$J$2:$J$7</formula1>
    </dataValidation>
    <dataValidation sqref="L2:L201" showDropDown="0" showInputMessage="0" showErrorMessage="1" allowBlank="0" errorTitle="Invalid Setup Time" error="Enter setup time from 0 to 240 minutes." type="whole" operator="between">
      <formula1>0</formula1>
      <formula2>240</formula2>
    </dataValidation>
    <dataValidation sqref="M2:M201" showDropDown="0" showInputMessage="0" showErrorMessage="1" allowBlank="0" errorTitle="Invalid Status" error="Select a booking status from the list." type="list">
      <formula1>'Lists'!$H$2:$H$6</formula1>
    </dataValidation>
    <dataValidation sqref="N2:N201" showDropDown="0" showInputMessage="0" showErrorMessage="1" allowBlank="0" errorTitle="Invalid Approval Owner" error="Select an approval owner from the list." type="list">
      <formula1>'Lists'!$L$2:$L$5</formula1>
    </dataValidation>
    <dataValidation sqref="O2:O201" showDropDown="0" showInputMessage="0" showErrorMessage="1" allowBlank="0" errorTitle="Invalid Date" error="Enter a date from 01/01/2020 through 12/31/2100." type="date" operator="between">
      <formula1>DATE(2020,1,1)</formula1>
      <formula2>DATE(2100,12,31)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3" customWidth="1" min="2" max="2"/>
    <col width="12" customWidth="1" min="3" max="3"/>
    <col width="14" customWidth="1" min="4" max="4"/>
    <col width="14" customWidth="1" min="5" max="5"/>
    <col width="11" customWidth="1" min="6" max="6"/>
    <col width="20" customWidth="1" min="8" max="8"/>
    <col width="25" customWidth="1" min="10" max="10"/>
    <col width="20" customWidth="1" min="12" max="12"/>
  </cols>
  <sheetData>
    <row r="1">
      <c r="A1" s="10" t="inlineStr">
        <is>
          <t>Lab Name</t>
        </is>
      </c>
      <c r="B1" s="10" t="inlineStr">
        <is>
          <t>Location</t>
        </is>
      </c>
      <c r="C1" s="10" t="inlineStr">
        <is>
          <t>Capacity</t>
        </is>
      </c>
      <c r="D1" s="10" t="inlineStr">
        <is>
          <t>Open Time</t>
        </is>
      </c>
      <c r="E1" s="10" t="inlineStr">
        <is>
          <t>Close Time</t>
        </is>
      </c>
      <c r="F1" s="10" t="inlineStr">
        <is>
          <t>Active</t>
        </is>
      </c>
      <c r="H1" s="21" t="inlineStr">
        <is>
          <t>Booking Status</t>
        </is>
      </c>
      <c r="J1" s="21" t="inlineStr">
        <is>
          <t>Activity Type</t>
        </is>
      </c>
      <c r="L1" s="21" t="inlineStr">
        <is>
          <t>Approval Owner</t>
        </is>
      </c>
    </row>
    <row r="2">
      <c r="A2" s="22" t="inlineStr">
        <is>
          <t>Applied Science Lab</t>
        </is>
      </c>
      <c r="B2" s="22" t="inlineStr">
        <is>
          <t>North Hall 110</t>
        </is>
      </c>
      <c r="C2" s="22" t="n">
        <v>24</v>
      </c>
      <c r="D2" s="23" t="n">
        <v>0.3333333333333333</v>
      </c>
      <c r="E2" s="23" t="n">
        <v>0.75</v>
      </c>
      <c r="F2" s="22" t="inlineStr">
        <is>
          <t>Yes</t>
        </is>
      </c>
      <c r="H2" s="24" t="inlineStr">
        <is>
          <t>Requested</t>
        </is>
      </c>
      <c r="J2" s="24" t="inlineStr">
        <is>
          <t>Class Session</t>
        </is>
      </c>
      <c r="L2" s="24" t="inlineStr">
        <is>
          <t>Morgan Reed</t>
        </is>
      </c>
    </row>
    <row r="3">
      <c r="A3" s="22" t="inlineStr">
        <is>
          <t>Biology Lab A</t>
        </is>
      </c>
      <c r="B3" s="22" t="inlineStr">
        <is>
          <t>Science Center 204</t>
        </is>
      </c>
      <c r="C3" s="22" t="n">
        <v>24</v>
      </c>
      <c r="D3" s="23" t="n">
        <v>0.3333333333333333</v>
      </c>
      <c r="E3" s="23" t="n">
        <v>0.75</v>
      </c>
      <c r="F3" s="22" t="inlineStr">
        <is>
          <t>Yes</t>
        </is>
      </c>
      <c r="H3" s="24" t="inlineStr">
        <is>
          <t>Approved</t>
        </is>
      </c>
      <c r="J3" s="24" t="inlineStr">
        <is>
          <t>Hands-On Practice</t>
        </is>
      </c>
      <c r="L3" s="24" t="inlineStr">
        <is>
          <t>Casey Monroe</t>
        </is>
      </c>
    </row>
    <row r="4">
      <c r="A4" s="22" t="inlineStr">
        <is>
          <t>Digital Media Lab</t>
        </is>
      </c>
      <c r="B4" s="22" t="inlineStr">
        <is>
          <t>Learning Commons 215</t>
        </is>
      </c>
      <c r="C4" s="22" t="n">
        <v>20</v>
      </c>
      <c r="D4" s="23" t="n">
        <v>0.3333333333333333</v>
      </c>
      <c r="E4" s="23" t="n">
        <v>0.8333333333333334</v>
      </c>
      <c r="F4" s="22" t="inlineStr">
        <is>
          <t>Yes</t>
        </is>
      </c>
      <c r="H4" s="24" t="inlineStr">
        <is>
          <t>Declined</t>
        </is>
      </c>
      <c r="J4" s="24" t="inlineStr">
        <is>
          <t>Workshop</t>
        </is>
      </c>
      <c r="L4" s="24" t="inlineStr">
        <is>
          <t>Drew Harper</t>
        </is>
      </c>
    </row>
    <row r="5">
      <c r="A5" s="22" t="inlineStr">
        <is>
          <t>Robotics Lab</t>
        </is>
      </c>
      <c r="B5" s="22" t="inlineStr">
        <is>
          <t>Technology Hall 118</t>
        </is>
      </c>
      <c r="C5" s="22" t="n">
        <v>20</v>
      </c>
      <c r="D5" s="23" t="n">
        <v>0.3333333333333333</v>
      </c>
      <c r="E5" s="23" t="n">
        <v>0.7916666666666666</v>
      </c>
      <c r="F5" s="22" t="inlineStr">
        <is>
          <t>Yes</t>
        </is>
      </c>
      <c r="H5" s="24" t="inlineStr">
        <is>
          <t>Canceled</t>
        </is>
      </c>
      <c r="J5" s="24" t="inlineStr">
        <is>
          <t>Assessment</t>
        </is>
      </c>
      <c r="L5" s="24" t="inlineStr">
        <is>
          <t>Alex Wynn</t>
        </is>
      </c>
    </row>
    <row r="6">
      <c r="A6" s="22" t="inlineStr">
        <is>
          <t>Simulation Suite</t>
        </is>
      </c>
      <c r="B6" s="22" t="inlineStr">
        <is>
          <t>Skills Center 310</t>
        </is>
      </c>
      <c r="C6" s="22" t="n">
        <v>16</v>
      </c>
      <c r="D6" s="23" t="n">
        <v>0.3333333333333333</v>
      </c>
      <c r="E6" s="23" t="n">
        <v>0.75</v>
      </c>
      <c r="F6" s="22" t="inlineStr">
        <is>
          <t>Yes</t>
        </is>
      </c>
      <c r="H6" s="24" t="inlineStr">
        <is>
          <t>Completed</t>
        </is>
      </c>
      <c r="J6" s="24" t="inlineStr">
        <is>
          <t>Simulation</t>
        </is>
      </c>
    </row>
    <row r="7">
      <c r="J7" s="24" t="inlineStr">
        <is>
          <t>Faculty or Staff Training</t>
        </is>
      </c>
    </row>
    <row r="9">
      <c r="A9" s="25" t="inlineStr">
        <is>
          <t>Maintain lab names, capacities, and operating hours in the lab table. Changing a lab name after bookings have been entered may break the connection between existing bookings and the reference table.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2" t="inlineStr">
        <is>
          <t>Lab Booking Tracker Instructions</t>
        </is>
      </c>
      <c r="B1" s="2" t="n"/>
      <c r="C1" s="2" t="n"/>
      <c r="D1" s="2" t="n"/>
      <c r="E1" s="2" t="n"/>
      <c r="F1" s="2" t="n"/>
    </row>
    <row r="3">
      <c r="A3" s="26" t="inlineStr">
        <is>
          <t>1. Workflow</t>
        </is>
      </c>
      <c r="B3" s="25" t="n"/>
    </row>
    <row r="4">
      <c r="A4" s="25" t="inlineStr">
        <is>
          <t>1. Enter a request.</t>
        </is>
      </c>
      <c r="B4" s="25" t="inlineStr">
        <is>
          <t>Add one booking per row on the Bookings sheet.</t>
        </is>
      </c>
    </row>
    <row r="5">
      <c r="A5" s="25" t="inlineStr">
        <is>
          <t>2. Review capacity and hours.</t>
        </is>
      </c>
      <c r="B5" s="25" t="inlineStr">
        <is>
          <t>Check the Lab Capacity and Readiness Alert columns.</t>
        </is>
      </c>
    </row>
    <row r="6">
      <c r="A6" s="25" t="inlineStr">
        <is>
          <t>3. Review conflicts.</t>
        </is>
      </c>
      <c r="B6" s="25" t="inlineStr">
        <is>
          <t>A Conflict flag means another active booking overlaps the same lab, date, and time.</t>
        </is>
      </c>
    </row>
    <row r="7">
      <c r="A7" s="25" t="inlineStr">
        <is>
          <t>4. Record the decision.</t>
        </is>
      </c>
      <c r="B7" s="25" t="inlineStr">
        <is>
          <t>Change Status and enter an Approval Owner and Decision Date.</t>
        </is>
      </c>
    </row>
    <row r="8">
      <c r="A8" s="25" t="inlineStr">
        <is>
          <t>5. Close completed work.</t>
        </is>
      </c>
      <c r="B8" s="25" t="inlineStr">
        <is>
          <t>Change past approved bookings to Completed.</t>
        </is>
      </c>
    </row>
    <row r="9">
      <c r="A9" s="25" t="inlineStr">
        <is>
          <t>6. Review the dashboard.</t>
        </is>
      </c>
      <c r="B9" s="25" t="inlineStr">
        <is>
          <t>Select a reporting start and end date.</t>
        </is>
      </c>
    </row>
    <row r="10">
      <c r="A10" s="25" t="n"/>
      <c r="B10" s="25" t="n"/>
    </row>
    <row r="11">
      <c r="A11" s="26" t="inlineStr">
        <is>
          <t>2. Status Definitions</t>
        </is>
      </c>
      <c r="B11" s="25" t="n"/>
    </row>
    <row r="12">
      <c r="A12" s="27" t="inlineStr">
        <is>
          <t>Item</t>
        </is>
      </c>
      <c r="B12" s="27" t="inlineStr">
        <is>
          <t>Meaning</t>
        </is>
      </c>
    </row>
    <row r="13">
      <c r="A13" s="25" t="inlineStr">
        <is>
          <t>Requested</t>
        </is>
      </c>
      <c r="B13" s="25" t="inlineStr">
        <is>
          <t>Submitted and awaiting a decision</t>
        </is>
      </c>
    </row>
    <row r="14">
      <c r="A14" s="25" t="inlineStr">
        <is>
          <t>Approved</t>
        </is>
      </c>
      <c r="B14" s="25" t="inlineStr">
        <is>
          <t>Authorized and scheduled</t>
        </is>
      </c>
    </row>
    <row r="15">
      <c r="A15" s="25" t="inlineStr">
        <is>
          <t>Declined</t>
        </is>
      </c>
      <c r="B15" s="25" t="inlineStr">
        <is>
          <t>Not authorized</t>
        </is>
      </c>
    </row>
    <row r="16">
      <c r="A16" s="25" t="inlineStr">
        <is>
          <t>Canceled</t>
        </is>
      </c>
      <c r="B16" s="25" t="inlineStr">
        <is>
          <t>Withdrawn after submission</t>
        </is>
      </c>
    </row>
    <row r="17">
      <c r="A17" s="25" t="inlineStr">
        <is>
          <t>Completed</t>
        </is>
      </c>
      <c r="B17" s="25" t="inlineStr">
        <is>
          <t>Booking occurred and no further action is expected</t>
        </is>
      </c>
    </row>
    <row r="18">
      <c r="A18" s="25" t="n"/>
      <c r="B18" s="25" t="n"/>
    </row>
    <row r="19">
      <c r="A19" s="26" t="inlineStr">
        <is>
          <t>3. Alert Definitions</t>
        </is>
      </c>
      <c r="B19" s="25" t="n"/>
    </row>
    <row r="20">
      <c r="A20" s="27" t="inlineStr">
        <is>
          <t>Item</t>
        </is>
      </c>
      <c r="B20" s="27" t="inlineStr">
        <is>
          <t>Meaning</t>
        </is>
      </c>
    </row>
    <row r="21">
      <c r="A21" s="25" t="inlineStr">
        <is>
          <t>Conflict</t>
        </is>
      </c>
      <c r="B21" s="25" t="inlineStr">
        <is>
          <t>The booking overlaps another active booking</t>
        </is>
      </c>
    </row>
    <row r="22">
      <c r="A22" s="25" t="inlineStr">
        <is>
          <t>Over capacity</t>
        </is>
      </c>
      <c r="B22" s="25" t="inlineStr">
        <is>
          <t>Expected attendees exceed lab capacity</t>
        </is>
      </c>
    </row>
    <row r="23">
      <c r="A23" s="25" t="inlineStr">
        <is>
          <t>Before opening time</t>
        </is>
      </c>
      <c r="B23" s="25" t="inlineStr">
        <is>
          <t>The start time is earlier than opening time</t>
        </is>
      </c>
    </row>
    <row r="24">
      <c r="A24" s="25" t="inlineStr">
        <is>
          <t>After closing time</t>
        </is>
      </c>
      <c r="B24" s="25" t="inlineStr">
        <is>
          <t>The end time is later than closing time</t>
        </is>
      </c>
    </row>
    <row r="25">
      <c r="A25" s="25" t="inlineStr">
        <is>
          <t>Approval owner missing</t>
        </is>
      </c>
      <c r="B25" s="25" t="inlineStr">
        <is>
          <t>A decided booking has no approval owner</t>
        </is>
      </c>
    </row>
    <row r="26">
      <c r="A26" s="25" t="inlineStr">
        <is>
          <t>Decision date missing</t>
        </is>
      </c>
      <c r="B26" s="25" t="inlineStr">
        <is>
          <t>A decided booking has no decision date</t>
        </is>
      </c>
    </row>
    <row r="27">
      <c r="A27" s="25" t="inlineStr">
        <is>
          <t>Past booking unresolved</t>
        </is>
      </c>
      <c r="B27" s="25" t="inlineStr">
        <is>
          <t>The booking date has passed without a final status</t>
        </is>
      </c>
    </row>
    <row r="28">
      <c r="A28" s="25" t="n"/>
      <c r="B28" s="25" t="n"/>
    </row>
    <row r="29">
      <c r="A29" s="25" t="n"/>
      <c r="B29" s="25" t="n"/>
    </row>
    <row r="30">
      <c r="A30" s="26" t="inlineStr">
        <is>
          <t>4. Color Legend</t>
        </is>
      </c>
      <c r="B30" s="25" t="n"/>
    </row>
    <row r="31">
      <c r="A31" s="27" t="inlineStr">
        <is>
          <t>Color</t>
        </is>
      </c>
      <c r="B31" s="27" t="inlineStr">
        <is>
          <t>Meaning</t>
        </is>
      </c>
    </row>
    <row r="32">
      <c r="A32" s="28" t="inlineStr">
        <is>
          <t>Pale yellow</t>
        </is>
      </c>
      <c r="B32" s="25" t="inlineStr">
        <is>
          <t>User-editable entry or setting</t>
        </is>
      </c>
    </row>
    <row r="33">
      <c r="A33" s="29" t="inlineStr">
        <is>
          <t>Light gray</t>
        </is>
      </c>
      <c r="B33" s="25" t="inlineStr">
        <is>
          <t>Formula-generated value</t>
        </is>
      </c>
    </row>
    <row r="34">
      <c r="A34" s="30" t="inlineStr">
        <is>
          <t>Pale green</t>
        </is>
      </c>
      <c r="B34" s="25" t="inlineStr">
        <is>
          <t>Administrator-maintained reference value</t>
        </is>
      </c>
    </row>
    <row r="35">
      <c r="A35" s="31" t="inlineStr">
        <is>
          <t>Red</t>
        </is>
      </c>
      <c r="B35" s="25" t="inlineStr">
        <is>
          <t>Error, conflict, or urgent review</t>
        </is>
      </c>
    </row>
    <row r="36">
      <c r="A36" s="32" t="inlineStr">
        <is>
          <t>Amber</t>
        </is>
      </c>
      <c r="B36" s="25" t="inlineStr">
        <is>
          <t>Pending item or warning</t>
        </is>
      </c>
    </row>
    <row r="37">
      <c r="A37" s="33" t="inlineStr">
        <is>
          <t>Green</t>
        </is>
      </c>
      <c r="B37" s="25" t="inlineStr">
        <is>
          <t>Completed or satisfactory result</t>
        </is>
      </c>
    </row>
    <row r="38">
      <c r="A38" s="25" t="n"/>
      <c r="B38" s="25" t="n"/>
    </row>
    <row r="39">
      <c r="A39" s="26" t="inlineStr">
        <is>
          <t>5. Data Practices</t>
        </is>
      </c>
      <c r="B39" s="25" t="n"/>
    </row>
    <row r="40">
      <c r="A40" s="25" t="inlineStr">
        <is>
          <t>•</t>
        </is>
      </c>
      <c r="B40" s="25" t="inlineStr">
        <is>
          <t>Use fictional or operationally appropriate staff names in demonstrations.</t>
        </is>
      </c>
    </row>
    <row r="41">
      <c r="A41" s="25" t="inlineStr">
        <is>
          <t>•</t>
        </is>
      </c>
      <c r="B41" s="25" t="inlineStr">
        <is>
          <t>Do not enter student identification numbers, grades, medical information, or private contact details.</t>
        </is>
      </c>
    </row>
    <row r="42">
      <c r="A42" s="25" t="inlineStr">
        <is>
          <t>•</t>
        </is>
      </c>
      <c r="B42" s="25" t="inlineStr">
        <is>
          <t>Keep one booking per row.</t>
        </is>
      </c>
    </row>
    <row r="43">
      <c r="A43" s="25" t="inlineStr">
        <is>
          <t>•</t>
        </is>
      </c>
      <c r="B43" s="25" t="inlineStr">
        <is>
          <t>Do not type over formula columns on the Bookings sheet.</t>
        </is>
      </c>
    </row>
    <row r="44">
      <c r="A44" s="25" t="inlineStr">
        <is>
          <t>•</t>
        </is>
      </c>
      <c r="B44" s="25" t="inlineStr">
        <is>
          <t>This workbook is an operational scheduling aid and does not provide legal or regulatory guidance.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2026-09-07T10:24:27Z</dcterms:created>
  <dcterms:modified xmlns:dcterms="http://purl.org/dc/terms/" xmlns:xsi="http://www.w3.org/2001/XMLSchema-instance" xsi:type="dcterms:W3CDTF">2026-09-07T10:24:29+00:00Z</dcterms:modified>
</cp:coreProperties>
</file>