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Hold Tracker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'Dashboard'!$A$1:$O$36</definedName>
    <definedName name="_xlnm.Print_Area" localSheetId="3">'Instructions'!$A$1:$H$45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b val="1"/>
      <color rgb="001F2933"/>
      <sz val="11"/>
    </font>
    <font>
      <name val="Calibri"/>
      <b val="1"/>
      <color rgb="00FFFFFF"/>
      <sz val="11"/>
    </font>
    <font>
      <name val="Calibri"/>
      <b val="1"/>
      <color rgb="00183B4E"/>
      <sz val="22"/>
    </font>
    <font>
      <name val="Calibri"/>
      <color rgb="001F2933"/>
      <sz val="11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2F6F73"/>
      </patternFill>
    </fill>
    <fill>
      <patternFill patternType="solid">
        <fgColor rgb="00F3F7F6"/>
      </patternFill>
    </fill>
    <fill>
      <patternFill patternType="solid">
        <fgColor rgb="00E7EFF3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2" borderId="1" applyAlignment="1" pivotButton="0" quotePrefix="0" xfId="0">
      <alignment horizontal="left" vertical="center"/>
    </xf>
    <xf numFmtId="0" fontId="3" fillId="0" borderId="1" pivotButton="0" quotePrefix="0" xfId="0"/>
    <xf numFmtId="164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0" fillId="0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0" fillId="4" borderId="1" pivotButton="0" quotePrefix="0" xfId="0"/>
    <xf numFmtId="0" fontId="2" fillId="5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6" fillId="3" borderId="1" applyAlignment="1" pivotButton="0" quotePrefix="0" xfId="0">
      <alignment vertical="top"/>
    </xf>
    <xf numFmtId="164" fontId="6" fillId="3" borderId="1" applyAlignment="1" pivotButton="0" quotePrefix="0" xfId="0">
      <alignment vertical="top"/>
    </xf>
    <xf numFmtId="0" fontId="6" fillId="3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vertical="top"/>
    </xf>
    <xf numFmtId="1" fontId="6" fillId="7" borderId="1" applyAlignment="1" pivotButton="0" quotePrefix="0" xfId="0">
      <alignment vertical="top"/>
    </xf>
    <xf numFmtId="0" fontId="6" fillId="7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164" fontId="0" fillId="3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4" fontId="6" fillId="3" borderId="1" applyAlignment="1" pivotButton="0" quotePrefix="0" xfId="0">
      <alignment vertical="top"/>
    </xf>
  </cellXfs>
  <cellStyles count="1">
    <cellStyle name="Normal" xfId="0" builtinId="0" hidden="0"/>
  </cellStyles>
  <dxfs count="5">
    <dxf>
      <font>
        <name val="Calibri"/>
        <b val="1"/>
        <color rgb="00B7473A"/>
        <sz val="11"/>
      </font>
      <fill>
        <patternFill patternType="solid">
          <fgColor rgb="00F8D7D3"/>
        </patternFill>
      </fill>
    </dxf>
    <dxf>
      <font>
        <name val="Calibri"/>
        <color rgb="009A4E00"/>
        <sz val="11"/>
      </font>
      <fill>
        <patternFill patternType="solid">
          <fgColor rgb="00FCE4C3"/>
        </patternFill>
      </fill>
    </dxf>
    <dxf>
      <font>
        <name val="Calibri"/>
        <color rgb="001F2933"/>
        <sz val="11"/>
      </font>
      <fill>
        <patternFill patternType="solid">
          <fgColor rgb="00F7E6A8"/>
        </patternFill>
      </fill>
    </dxf>
    <dxf>
      <font>
        <name val="Calibri"/>
        <color rgb="001F2933"/>
        <sz val="11"/>
      </font>
      <fill>
        <patternFill patternType="solid">
          <fgColor rgb="00E8DDF2"/>
        </patternFill>
      </fill>
    </dxf>
    <dxf>
      <font>
        <name val="Calibri"/>
        <color rgb="006B7478"/>
        <sz val="11"/>
      </font>
      <fill>
        <patternFill patternType="solid">
          <fgColor rgb="00ECEF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Holds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'Dashboard'!$A$19:$A$25</f>
            </numRef>
          </cat>
          <val>
            <numRef>
              <f>'Dashboard'!$B$19:$B$25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Holds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'Dashboard'!O18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'Dashboard'!$N$19:$N$25</f>
            </numRef>
          </cat>
          <val>
            <numRef>
              <f>'Dashboard'!$O$19:$O$25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Cases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17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17</row>
      <rowOff>0</rowOff>
    </from>
    <ext cx="37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Holds" displayName="tblHolds" ref="A5:Z505" headerRowCount="1">
  <autoFilter ref="A5:Z505"/>
  <tableColumns count="26">
    <tableColumn id="1" name="Case ID"/>
    <tableColumn id="2" name="Learner Alias"/>
    <tableColumn id="3" name="Program"/>
    <tableColumn id="4" name="Delivery Site"/>
    <tableColumn id="5" name="Hold Category"/>
    <tableColumn id="6" name="Hold Type"/>
    <tableColumn id="7" name="Priority"/>
    <tableColumn id="8" name="Date Opened"/>
    <tableColumn id="9" name="Owner"/>
    <tableColumn id="10" name="Status"/>
    <tableColumn id="11" name="Target Resolution Date"/>
    <tableColumn id="12" name="Last Action Date"/>
    <tableColumn id="13" name="Next Action Date"/>
    <tableColumn id="14" name="Next Action"/>
    <tableColumn id="15" name="Resolution Date"/>
    <tableColumn id="16" name="Resolution Outcome"/>
    <tableColumn id="17" name="Notes"/>
    <tableColumn id="18" name="Active Flag"/>
    <tableColumn id="19" name="Days Open"/>
    <tableColumn id="20" name="Days Since Last Action"/>
    <tableColumn id="21" name="Age Band"/>
    <tableColumn id="22" name="Target Status"/>
    <tableColumn id="23" name="Follow-Up Alert"/>
    <tableColumn id="24" name="Type-Category Check"/>
    <tableColumn id="25" name="Data Quality Check"/>
    <tableColumn id="26" name="Review Aler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HoldTypes" displayName="tblHoldTypes" ref="E1:F15" headerRowCount="1">
  <autoFilter ref="E1:F15"/>
  <tableColumns count="2">
    <tableColumn id="5" name="Hold Type"/>
    <tableColumn id="6" name="Hold Category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O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4" customWidth="1" min="3" max="3"/>
    <col width="19" customWidth="1" min="4" max="4"/>
    <col width="13" customWidth="1" min="5" max="5"/>
    <col width="14" customWidth="1" min="6" max="6"/>
    <col width="4" customWidth="1" min="7" max="7"/>
    <col width="24" customWidth="1" min="8" max="8"/>
    <col width="13" customWidth="1" min="9" max="9"/>
    <col width="14" customWidth="1" min="10" max="10"/>
    <col width="15" customWidth="1" min="11" max="11"/>
    <col width="4" customWidth="1" min="12" max="12"/>
    <col width="3" customWidth="1" min="13" max="13"/>
    <col width="24" customWidth="1" min="14" max="14"/>
    <col width="13" customWidth="1" min="15" max="15"/>
  </cols>
  <sheetData>
    <row r="1" ht="28" customHeight="1">
      <c r="A1" s="1" t="inlineStr">
        <is>
          <t>Registration Hold Resolution Dashboard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1" customHeight="1">
      <c r="A2" s="3" t="inlineStr">
        <is>
          <t>Operational view of registration hold workload and follow-up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4" t="inlineStr">
        <is>
          <t>As of Date</t>
        </is>
      </c>
      <c r="B3" s="31" t="n">
        <v>46271</v>
      </c>
      <c r="D3" s="4" t="inlineStr">
        <is>
          <t>Due Soon Window</t>
        </is>
      </c>
      <c r="E3" s="6" t="n">
        <v>7</v>
      </c>
      <c r="F3" s="7" t="inlineStr">
        <is>
          <t>calendar days</t>
        </is>
      </c>
      <c r="H3" s="4" t="inlineStr">
        <is>
          <t>Inactive Follow-Up Threshold</t>
        </is>
      </c>
      <c r="I3" s="6" t="n">
        <v>7</v>
      </c>
      <c r="J3" s="7" t="inlineStr">
        <is>
          <t>calendar days</t>
        </is>
      </c>
    </row>
    <row r="4"/>
    <row r="5">
      <c r="A5" s="8" t="inlineStr">
        <is>
          <t>Active Holds</t>
        </is>
      </c>
      <c r="B5" s="9" t="n"/>
      <c r="C5" s="9" t="n"/>
      <c r="D5" s="8" t="inlineStr">
        <is>
          <t>Overdue Holds</t>
        </is>
      </c>
      <c r="E5" s="9" t="n"/>
      <c r="F5" s="9" t="n"/>
      <c r="G5" s="8" t="inlineStr">
        <is>
          <t>Due Soon</t>
        </is>
      </c>
      <c r="H5" s="9" t="n"/>
      <c r="I5" s="9" t="n"/>
      <c r="J5" s="8" t="inlineStr">
        <is>
          <t>High-Priority Active</t>
        </is>
      </c>
      <c r="K5" s="9" t="n"/>
      <c r="L5" s="9" t="n"/>
    </row>
    <row r="6">
      <c r="A6" s="10" t="n"/>
      <c r="B6" s="11">
        <f>COUNTIFS('Hold Tracker'!$A$6:$A$505,"&lt;&gt;",'Hold Tracker'!$R$6:$R$505,"Active")</f>
        <v/>
      </c>
      <c r="C6" s="10" t="n"/>
      <c r="D6" s="10" t="n"/>
      <c r="E6" s="11">
        <f>COUNTIFS('Hold Tracker'!$A$6:$A$505,"&lt;&gt;",'Hold Tracker'!$V$6:$V$505,"Overdue")</f>
        <v/>
      </c>
      <c r="F6" s="10" t="n"/>
      <c r="G6" s="10" t="n"/>
      <c r="H6" s="11">
        <f>COUNTIFS('Hold Tracker'!$A$6:$A$505,"&lt;&gt;",'Hold Tracker'!$V$6:$V$505,"Due Soon")</f>
        <v/>
      </c>
      <c r="I6" s="10" t="n"/>
      <c r="J6" s="10" t="n"/>
      <c r="K6" s="11">
        <f>COUNTIFS('Hold Tracker'!$R$6:$R$505,"Active",'Hold Tracker'!$G$6:$G$505,"High")+COUNTIFS('Hold Tracker'!$R$6:$R$505,"Active",'Hold Tracker'!$G$6:$G$505,"Critical")</f>
        <v/>
      </c>
      <c r="L6" s="10" t="n"/>
    </row>
    <row r="7">
      <c r="A7" s="10" t="n"/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</row>
    <row r="8"/>
    <row r="9">
      <c r="A9" s="8" t="inlineStr">
        <is>
          <t>Unassigned Active</t>
        </is>
      </c>
      <c r="B9" s="9" t="n"/>
      <c r="C9" s="9" t="n"/>
      <c r="D9" s="8" t="inlineStr">
        <is>
          <t>Follow-Up Needed</t>
        </is>
      </c>
      <c r="E9" s="9" t="n"/>
      <c r="F9" s="9" t="n"/>
      <c r="G9" s="8" t="inlineStr">
        <is>
          <t>Resolved This Month</t>
        </is>
      </c>
      <c r="H9" s="9" t="n"/>
      <c r="I9" s="9" t="n"/>
      <c r="J9" s="8" t="inlineStr">
        <is>
          <t>Average Active Age</t>
        </is>
      </c>
      <c r="K9" s="9" t="n"/>
      <c r="L9" s="9" t="n"/>
    </row>
    <row r="10">
      <c r="A10" s="10" t="n"/>
      <c r="B10" s="11">
        <f>COUNTIFS('Hold Tracker'!$A$6:$A$505,"&lt;&gt;",'Hold Tracker'!$R$6:$R$505,"Active",'Hold Tracker'!$I$6:$I$505,"")</f>
        <v/>
      </c>
      <c r="C10" s="10" t="n"/>
      <c r="D10" s="10" t="n"/>
      <c r="E10" s="11">
        <f>COUNTIFS('Hold Tracker'!$A$6:$A$505,"&lt;&gt;",'Hold Tracker'!$W$6:$W$505,"Follow-Up Needed")</f>
        <v/>
      </c>
      <c r="F10" s="10" t="n"/>
      <c r="G10" s="10" t="n"/>
      <c r="H10" s="11">
        <f>COUNTIFS('Hold Tracker'!$J$6:$J$505,"Resolved",'Hold Tracker'!$O$6:$O$505,"&gt;="&amp;EOMONTH($B$3,-1)+1,'Hold Tracker'!$O$6:$O$505,"&lt;="&amp;EOMONTH($B$3,0))</f>
        <v/>
      </c>
      <c r="I10" s="10" t="n"/>
      <c r="J10" s="10" t="n"/>
      <c r="K10" s="32">
        <f>IFERROR(AVERAGEIFS('Hold Tracker'!$S$6:$S$505,'Hold Tracker'!$R$6:$R$505,"Active"),0)</f>
        <v/>
      </c>
      <c r="L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</row>
    <row r="12"/>
    <row r="13">
      <c r="A13" s="13" t="inlineStr">
        <is>
          <t>Operational Alerts</t>
        </is>
      </c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</row>
    <row r="14">
      <c r="A14" s="15">
        <f>IF(COUNTIFS('Hold Tracker'!$V$6:$V$505,"Overdue")+COUNTIFS('Hold Tracker'!$G$6:$G$505,"Critical",'Hold Tracker'!$R$6:$R$505,"Active")=0,"No urgent workload alerts as of "&amp;TEXT($B$3,"mm/dd/yyyy")&amp;".","Review "&amp;COUNTIFS('Hold Tracker'!$V$6:$V$505,"Overdue")&amp;" overdue hold(s) and "&amp;COUNTIFS('Hold Tracker'!$G$6:$G$505,"Critical",'Hold Tracker'!$R$6:$R$505,"Active")&amp;" critical active hold(s).")</f>
        <v/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>
      <c r="A15" s="15">
        <f>IF(COUNTIFS('Hold Tracker'!$Y$6:$Y$505,"&lt;&gt;OK",'Hold Tracker'!$A$6:$A$505,"&lt;&gt;")=0,"No data quality issues detected.","Review "&amp;COUNTIFS('Hold Tracker'!$Y$6:$Y$505,"&lt;&gt;OK",'Hold Tracker'!$A$6:$A$505,"&lt;&gt;")&amp;" record(s) with data quality issues.")</f>
        <v/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/>
    <row r="17"/>
    <row r="18">
      <c r="A18" s="16" t="inlineStr">
        <is>
          <t>Status</t>
        </is>
      </c>
      <c r="B18" s="16" t="inlineStr">
        <is>
          <t>Hold Count</t>
        </is>
      </c>
      <c r="N18" s="16" t="inlineStr">
        <is>
          <t>Hold Category</t>
        </is>
      </c>
      <c r="O18" s="16" t="inlineStr">
        <is>
          <t>Active Holds</t>
        </is>
      </c>
    </row>
    <row r="19">
      <c r="A19" s="17" t="inlineStr">
        <is>
          <t>Open</t>
        </is>
      </c>
      <c r="B19" s="17">
        <f>COUNTIFS('Hold Tracker'!$A$6:$A$505,"&lt;&gt;",'Hold Tracker'!$J$6:$J$505,A19)</f>
        <v/>
      </c>
      <c r="N19" s="17" t="inlineStr">
        <is>
          <t>Academic</t>
        </is>
      </c>
      <c r="O19" s="17">
        <f>COUNTIFS('Hold Tracker'!$A$6:$A$505,"&lt;&gt;",'Hold Tracker'!$R$6:$R$505,"Active",'Hold Tracker'!$E$6:$E$505,N19)</f>
        <v/>
      </c>
    </row>
    <row r="20">
      <c r="A20" s="18" t="inlineStr">
        <is>
          <t>In Progress</t>
        </is>
      </c>
      <c r="B20" s="18">
        <f>COUNTIFS('Hold Tracker'!$A$6:$A$505,"&lt;&gt;",'Hold Tracker'!$J$6:$J$505,A20)</f>
        <v/>
      </c>
      <c r="N20" s="18" t="inlineStr">
        <is>
          <t>Administrative</t>
        </is>
      </c>
      <c r="O20" s="18">
        <f>COUNTIFS('Hold Tracker'!$A$6:$A$505,"&lt;&gt;",'Hold Tracker'!$R$6:$R$505,"Active",'Hold Tracker'!$E$6:$E$505,N20)</f>
        <v/>
      </c>
    </row>
    <row r="21">
      <c r="A21" s="17" t="inlineStr">
        <is>
          <t>Waiting on Learner</t>
        </is>
      </c>
      <c r="B21" s="17">
        <f>COUNTIFS('Hold Tracker'!$A$6:$A$505,"&lt;&gt;",'Hold Tracker'!$J$6:$J$505,A21)</f>
        <v/>
      </c>
      <c r="N21" s="17" t="inlineStr">
        <is>
          <t>Advising</t>
        </is>
      </c>
      <c r="O21" s="17">
        <f>COUNTIFS('Hold Tracker'!$A$6:$A$505,"&lt;&gt;",'Hold Tracker'!$R$6:$R$505,"Active",'Hold Tracker'!$E$6:$E$505,N21)</f>
        <v/>
      </c>
    </row>
    <row r="22">
      <c r="A22" s="18" t="inlineStr">
        <is>
          <t>Waiting on Department</t>
        </is>
      </c>
      <c r="B22" s="18">
        <f>COUNTIFS('Hold Tracker'!$A$6:$A$505,"&lt;&gt;",'Hold Tracker'!$J$6:$J$505,A22)</f>
        <v/>
      </c>
      <c r="N22" s="18" t="inlineStr">
        <is>
          <t>Financial</t>
        </is>
      </c>
      <c r="O22" s="18">
        <f>COUNTIFS('Hold Tracker'!$A$6:$A$505,"&lt;&gt;",'Hold Tracker'!$R$6:$R$505,"Active",'Hold Tracker'!$E$6:$E$505,N22)</f>
        <v/>
      </c>
    </row>
    <row r="23">
      <c r="A23" s="17" t="inlineStr">
        <is>
          <t>Escalated</t>
        </is>
      </c>
      <c r="B23" s="17">
        <f>COUNTIFS('Hold Tracker'!$A$6:$A$505,"&lt;&gt;",'Hold Tracker'!$J$6:$J$505,A23)</f>
        <v/>
      </c>
      <c r="N23" s="17" t="inlineStr">
        <is>
          <t>Health Documentation</t>
        </is>
      </c>
      <c r="O23" s="17">
        <f>COUNTIFS('Hold Tracker'!$A$6:$A$505,"&lt;&gt;",'Hold Tracker'!$R$6:$R$505,"Active",'Hold Tracker'!$E$6:$E$505,N23)</f>
        <v/>
      </c>
    </row>
    <row r="24">
      <c r="A24" s="18" t="inlineStr">
        <is>
          <t>Resolved</t>
        </is>
      </c>
      <c r="B24" s="18">
        <f>COUNTIFS('Hold Tracker'!$A$6:$A$505,"&lt;&gt;",'Hold Tracker'!$J$6:$J$505,A24)</f>
        <v/>
      </c>
      <c r="N24" s="18" t="inlineStr">
        <is>
          <t>Records</t>
        </is>
      </c>
      <c r="O24" s="18">
        <f>COUNTIFS('Hold Tracker'!$A$6:$A$505,"&lt;&gt;",'Hold Tracker'!$R$6:$R$505,"Active",'Hold Tracker'!$E$6:$E$505,N24)</f>
        <v/>
      </c>
    </row>
    <row r="25">
      <c r="A25" s="17" t="inlineStr">
        <is>
          <t>Canceled</t>
        </is>
      </c>
      <c r="B25" s="17">
        <f>COUNTIFS('Hold Tracker'!$A$6:$A$505,"&lt;&gt;",'Hold Tracker'!$J$6:$J$505,A25)</f>
        <v/>
      </c>
      <c r="N25" s="17" t="inlineStr">
        <is>
          <t>Technology Access</t>
        </is>
      </c>
      <c r="O25" s="17">
        <f>COUNTIFS('Hold Tracker'!$A$6:$A$505,"&lt;&gt;",'Hold Tracker'!$R$6:$R$505,"Active",'Hold Tracker'!$E$6:$E$505,N25)</f>
        <v/>
      </c>
    </row>
    <row r="26">
      <c r="B26">
        <f>""</f>
        <v/>
      </c>
      <c r="O26">
        <f>""</f>
        <v/>
      </c>
    </row>
    <row r="27">
      <c r="B27">
        <f>""</f>
        <v/>
      </c>
      <c r="O27">
        <f>""</f>
        <v/>
      </c>
    </row>
    <row r="28">
      <c r="B28">
        <f>""</f>
        <v/>
      </c>
      <c r="O28">
        <f>""</f>
        <v/>
      </c>
    </row>
    <row r="29">
      <c r="B29">
        <f>""</f>
        <v/>
      </c>
      <c r="O29">
        <f>""</f>
        <v/>
      </c>
    </row>
    <row r="30">
      <c r="B30">
        <f>""</f>
        <v/>
      </c>
      <c r="O30">
        <f>""</f>
        <v/>
      </c>
    </row>
    <row r="31">
      <c r="B31">
        <f>""</f>
        <v/>
      </c>
      <c r="O31">
        <f>""</f>
        <v/>
      </c>
    </row>
    <row r="32">
      <c r="B32">
        <f>""</f>
        <v/>
      </c>
      <c r="O32">
        <f>""</f>
        <v/>
      </c>
    </row>
    <row r="33">
      <c r="B33">
        <f>""</f>
        <v/>
      </c>
      <c r="O33">
        <f>""</f>
        <v/>
      </c>
    </row>
    <row r="34">
      <c r="A34" s="13" t="inlineStr">
        <is>
          <t>Priority Review</t>
        </is>
      </c>
      <c r="B34" s="14">
        <f>""</f>
        <v/>
      </c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O34">
        <f>""</f>
        <v/>
      </c>
    </row>
    <row r="35">
      <c r="A35" s="15" t="inlineStr">
        <is>
          <t>Use the Hold Tracker filters to review overdue, critical, unassigned, inactive, or incomplete records.</t>
        </is>
      </c>
      <c r="B35" s="7">
        <f>""</f>
        <v/>
      </c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O35">
        <f>""</f>
        <v/>
      </c>
    </row>
    <row r="36">
      <c r="A36" s="7" t="n"/>
      <c r="B36" s="7">
        <f>""</f>
        <v/>
      </c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O36">
        <f>""</f>
        <v/>
      </c>
    </row>
    <row r="37">
      <c r="B37">
        <f>""</f>
        <v/>
      </c>
      <c r="O37">
        <f>""</f>
        <v/>
      </c>
    </row>
    <row r="38">
      <c r="B38">
        <f>""</f>
        <v/>
      </c>
      <c r="O38">
        <f>""</f>
        <v/>
      </c>
    </row>
    <row r="39">
      <c r="B39">
        <f>""</f>
        <v/>
      </c>
      <c r="O39">
        <f>""</f>
        <v/>
      </c>
    </row>
    <row r="40">
      <c r="B40">
        <f>""</f>
        <v/>
      </c>
      <c r="O40">
        <f>""</f>
        <v/>
      </c>
    </row>
    <row r="41">
      <c r="B41">
        <f>""</f>
        <v/>
      </c>
      <c r="O41">
        <f>""</f>
        <v/>
      </c>
    </row>
    <row r="42">
      <c r="B42">
        <f>""</f>
        <v/>
      </c>
      <c r="O42">
        <f>""</f>
        <v/>
      </c>
    </row>
    <row r="43">
      <c r="B43">
        <f>""</f>
        <v/>
      </c>
      <c r="O43">
        <f>""</f>
        <v/>
      </c>
    </row>
    <row r="44">
      <c r="B44">
        <f>""</f>
        <v/>
      </c>
      <c r="O44">
        <f>""</f>
        <v/>
      </c>
    </row>
    <row r="45">
      <c r="B45">
        <f>""</f>
        <v/>
      </c>
      <c r="O45">
        <f>""</f>
        <v/>
      </c>
    </row>
    <row r="46">
      <c r="B46">
        <f>""</f>
        <v/>
      </c>
      <c r="O46">
        <f>""</f>
        <v/>
      </c>
    </row>
    <row r="47">
      <c r="B47">
        <f>""</f>
        <v/>
      </c>
      <c r="O47">
        <f>""</f>
        <v/>
      </c>
    </row>
    <row r="48">
      <c r="B48">
        <f>""</f>
        <v/>
      </c>
      <c r="O48">
        <f>""</f>
        <v/>
      </c>
    </row>
    <row r="49">
      <c r="B49">
        <f>""</f>
        <v/>
      </c>
      <c r="O49">
        <f>""</f>
        <v/>
      </c>
    </row>
    <row r="50">
      <c r="B50">
        <f>""</f>
        <v/>
      </c>
      <c r="O50">
        <f>""</f>
        <v/>
      </c>
    </row>
    <row r="51">
      <c r="B51">
        <f>""</f>
        <v/>
      </c>
      <c r="O51">
        <f>""</f>
        <v/>
      </c>
    </row>
    <row r="52">
      <c r="B52">
        <f>""</f>
        <v/>
      </c>
      <c r="O52">
        <f>""</f>
        <v/>
      </c>
    </row>
    <row r="53">
      <c r="B53">
        <f>""</f>
        <v/>
      </c>
      <c r="O53">
        <f>""</f>
        <v/>
      </c>
    </row>
    <row r="54">
      <c r="B54">
        <f>""</f>
        <v/>
      </c>
      <c r="O54">
        <f>""</f>
        <v/>
      </c>
    </row>
    <row r="55">
      <c r="B55">
        <f>""</f>
        <v/>
      </c>
      <c r="O55">
        <f>""</f>
        <v/>
      </c>
    </row>
    <row r="56">
      <c r="B56">
        <f>""</f>
        <v/>
      </c>
      <c r="O56">
        <f>""</f>
        <v/>
      </c>
    </row>
    <row r="57">
      <c r="B57">
        <f>""</f>
        <v/>
      </c>
      <c r="O57">
        <f>""</f>
        <v/>
      </c>
    </row>
    <row r="58">
      <c r="B58">
        <f>""</f>
        <v/>
      </c>
      <c r="O58">
        <f>""</f>
        <v/>
      </c>
    </row>
    <row r="59">
      <c r="B59">
        <f>""</f>
        <v/>
      </c>
      <c r="O59">
        <f>""</f>
        <v/>
      </c>
    </row>
    <row r="60">
      <c r="B60">
        <f>""</f>
        <v/>
      </c>
      <c r="O60">
        <f>""</f>
        <v/>
      </c>
    </row>
    <row r="61">
      <c r="B61">
        <f>""</f>
        <v/>
      </c>
      <c r="O61">
        <f>""</f>
        <v/>
      </c>
    </row>
    <row r="62">
      <c r="B62">
        <f>""</f>
        <v/>
      </c>
      <c r="O62">
        <f>""</f>
        <v/>
      </c>
    </row>
    <row r="63">
      <c r="B63">
        <f>""</f>
        <v/>
      </c>
      <c r="O63">
        <f>""</f>
        <v/>
      </c>
    </row>
    <row r="64">
      <c r="B64">
        <f>""</f>
        <v/>
      </c>
      <c r="O64">
        <f>""</f>
        <v/>
      </c>
    </row>
    <row r="65">
      <c r="B65">
        <f>""</f>
        <v/>
      </c>
      <c r="O65">
        <f>""</f>
        <v/>
      </c>
    </row>
    <row r="66">
      <c r="B66">
        <f>""</f>
        <v/>
      </c>
      <c r="O66">
        <f>""</f>
        <v/>
      </c>
    </row>
    <row r="67">
      <c r="B67">
        <f>""</f>
        <v/>
      </c>
      <c r="O67">
        <f>""</f>
        <v/>
      </c>
    </row>
    <row r="68">
      <c r="B68">
        <f>""</f>
        <v/>
      </c>
      <c r="O68">
        <f>""</f>
        <v/>
      </c>
    </row>
    <row r="69">
      <c r="B69">
        <f>""</f>
        <v/>
      </c>
      <c r="O69">
        <f>""</f>
        <v/>
      </c>
    </row>
    <row r="70">
      <c r="B70">
        <f>""</f>
        <v/>
      </c>
      <c r="O70">
        <f>""</f>
        <v/>
      </c>
    </row>
    <row r="71">
      <c r="B71">
        <f>""</f>
        <v/>
      </c>
      <c r="O71">
        <f>""</f>
        <v/>
      </c>
    </row>
    <row r="72">
      <c r="B72">
        <f>""</f>
        <v/>
      </c>
      <c r="O72">
        <f>""</f>
        <v/>
      </c>
    </row>
    <row r="73">
      <c r="B73">
        <f>""</f>
        <v/>
      </c>
      <c r="O73">
        <f>""</f>
        <v/>
      </c>
    </row>
    <row r="74">
      <c r="B74">
        <f>""</f>
        <v/>
      </c>
      <c r="O74">
        <f>""</f>
        <v/>
      </c>
    </row>
    <row r="75">
      <c r="B75">
        <f>""</f>
        <v/>
      </c>
      <c r="O75">
        <f>""</f>
        <v/>
      </c>
    </row>
    <row r="76">
      <c r="B76">
        <f>""</f>
        <v/>
      </c>
      <c r="O76">
        <f>""</f>
        <v/>
      </c>
    </row>
    <row r="77">
      <c r="B77">
        <f>""</f>
        <v/>
      </c>
      <c r="O77">
        <f>""</f>
        <v/>
      </c>
    </row>
    <row r="78">
      <c r="B78">
        <f>""</f>
        <v/>
      </c>
      <c r="O78">
        <f>""</f>
        <v/>
      </c>
    </row>
    <row r="79">
      <c r="B79">
        <f>""</f>
        <v/>
      </c>
      <c r="O79">
        <f>""</f>
        <v/>
      </c>
    </row>
    <row r="80">
      <c r="B80">
        <f>""</f>
        <v/>
      </c>
      <c r="O80">
        <f>""</f>
        <v/>
      </c>
    </row>
    <row r="81">
      <c r="B81">
        <f>""</f>
        <v/>
      </c>
      <c r="O81">
        <f>""</f>
        <v/>
      </c>
    </row>
    <row r="82">
      <c r="B82">
        <f>""</f>
        <v/>
      </c>
      <c r="O82">
        <f>""</f>
        <v/>
      </c>
    </row>
    <row r="83">
      <c r="B83">
        <f>""</f>
        <v/>
      </c>
      <c r="O83">
        <f>""</f>
        <v/>
      </c>
    </row>
    <row r="84">
      <c r="B84">
        <f>""</f>
        <v/>
      </c>
      <c r="O84">
        <f>""</f>
        <v/>
      </c>
    </row>
    <row r="85">
      <c r="B85">
        <f>""</f>
        <v/>
      </c>
      <c r="O85">
        <f>""</f>
        <v/>
      </c>
    </row>
    <row r="86">
      <c r="B86">
        <f>""</f>
        <v/>
      </c>
      <c r="O86">
        <f>""</f>
        <v/>
      </c>
    </row>
    <row r="87">
      <c r="B87">
        <f>""</f>
        <v/>
      </c>
      <c r="O87">
        <f>""</f>
        <v/>
      </c>
    </row>
    <row r="88">
      <c r="B88">
        <f>""</f>
        <v/>
      </c>
      <c r="O88">
        <f>""</f>
        <v/>
      </c>
    </row>
    <row r="89">
      <c r="B89">
        <f>""</f>
        <v/>
      </c>
      <c r="O89">
        <f>""</f>
        <v/>
      </c>
    </row>
    <row r="90">
      <c r="B90">
        <f>""</f>
        <v/>
      </c>
      <c r="O90">
        <f>""</f>
        <v/>
      </c>
    </row>
    <row r="91">
      <c r="B91">
        <f>""</f>
        <v/>
      </c>
      <c r="O91">
        <f>""</f>
        <v/>
      </c>
    </row>
    <row r="92">
      <c r="B92">
        <f>""</f>
        <v/>
      </c>
      <c r="O92">
        <f>""</f>
        <v/>
      </c>
    </row>
    <row r="93">
      <c r="B93">
        <f>""</f>
        <v/>
      </c>
      <c r="O93">
        <f>""</f>
        <v/>
      </c>
    </row>
    <row r="94">
      <c r="B94">
        <f>""</f>
        <v/>
      </c>
      <c r="O94">
        <f>""</f>
        <v/>
      </c>
    </row>
    <row r="95">
      <c r="B95">
        <f>""</f>
        <v/>
      </c>
      <c r="O95">
        <f>""</f>
        <v/>
      </c>
    </row>
    <row r="96">
      <c r="B96">
        <f>""</f>
        <v/>
      </c>
      <c r="O96">
        <f>""</f>
        <v/>
      </c>
    </row>
    <row r="97">
      <c r="B97">
        <f>""</f>
        <v/>
      </c>
      <c r="O97">
        <f>""</f>
        <v/>
      </c>
    </row>
    <row r="98">
      <c r="B98">
        <f>""</f>
        <v/>
      </c>
      <c r="O98">
        <f>""</f>
        <v/>
      </c>
    </row>
    <row r="99">
      <c r="B99">
        <f>""</f>
        <v/>
      </c>
      <c r="O99">
        <f>""</f>
        <v/>
      </c>
    </row>
    <row r="100">
      <c r="B100">
        <f>""</f>
        <v/>
      </c>
      <c r="O100">
        <f>""</f>
        <v/>
      </c>
    </row>
    <row r="101">
      <c r="B101">
        <f>""</f>
        <v/>
      </c>
      <c r="O101">
        <f>""</f>
        <v/>
      </c>
    </row>
  </sheetData>
  <conditionalFormatting sqref="A14:L14">
    <cfRule type="expression" priority="1" dxfId="0">
      <formula>ISNUMBER(SEARCH("Review",$A14))</formula>
    </cfRule>
  </conditionalFormatting>
  <conditionalFormatting sqref="A15:L15">
    <cfRule type="expression" priority="2" dxfId="1">
      <formula>ISNUMBER(SEARCH("Review",$A15))</formula>
    </cfRule>
  </conditionalFormatting>
  <dataValidations count="3">
    <dataValidation sqref="B3" showDropDown="0" showInputMessage="0" showErrorMessage="1" allowBlank="0" error="Enter a date from 01/01/2020 through 12/31/2100." type="date" operator="between">
      <formula1>DATE(2020,1,1)</formula1>
      <formula2>DATE(2100,12,31)</formula2>
    </dataValidation>
    <dataValidation sqref="E3" showDropDown="0" showInputMessage="0" showErrorMessage="1" allowBlank="0" error="Enter a whole number from 1 through 60." type="whole" operator="between">
      <formula1>1</formula1>
      <formula2>60</formula2>
    </dataValidation>
    <dataValidation sqref="I3" showDropDown="0" showInputMessage="0" showErrorMessage="1" allowBlank="0" error="Enter a whole number from 1 through 90." type="whole" operator="between">
      <formula1>1</formula1>
      <formula2>90</formula2>
    </dataValidation>
  </dataValidations>
  <pageMargins left="0.25" right="0.25" top="0.4" bottom="0.4" header="0.2" footer="0.2"/>
  <pageSetup orientation="landscape" fitToHeight="1" fitToWidth="1"/>
  <headerFooter>
    <oddHeader/>
    <oddFooter>&amp;CRegistration Hold Resolution Tracker | Internal operational use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3F7FA3"/>
    <outlinePr summaryBelow="1" summaryRight="1"/>
    <pageSetUpPr fitToPage="1"/>
  </sheetPr>
  <dimension ref="A1:Z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8" customWidth="1" min="4" max="4"/>
    <col width="22" customWidth="1" min="5" max="5"/>
    <col width="30" customWidth="1" min="6" max="6"/>
    <col width="12" customWidth="1" min="7" max="7"/>
    <col width="14" customWidth="1" min="8" max="8"/>
    <col width="18" customWidth="1" min="9" max="9"/>
    <col width="24" customWidth="1" min="10" max="10"/>
    <col width="20" customWidth="1" min="11" max="11"/>
    <col width="17" customWidth="1" min="12" max="12"/>
    <col width="17" customWidth="1" min="13" max="13"/>
    <col width="34" customWidth="1" min="14" max="14"/>
    <col width="17" customWidth="1" min="15" max="15"/>
    <col width="28" customWidth="1" min="16" max="16"/>
    <col width="40" customWidth="1" min="17" max="17"/>
    <col width="12" customWidth="1" min="18" max="18"/>
    <col width="12" customWidth="1" min="19" max="19"/>
    <col width="20" customWidth="1" min="20" max="20"/>
    <col width="14" customWidth="1" min="21" max="21"/>
    <col width="16" customWidth="1" min="22" max="22"/>
    <col width="20" customWidth="1" min="23" max="23"/>
    <col width="22" customWidth="1" min="24" max="24"/>
    <col width="30" customWidth="1" min="25" max="25"/>
    <col width="20" customWidth="1" min="26" max="26"/>
  </cols>
  <sheetData>
    <row r="1">
      <c r="A1" s="1" t="inlineStr">
        <is>
          <t>Registration Hold Resolution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>
      <c r="A2" s="19" t="inlineStr">
        <is>
          <t>Enter one registration hold per row. Use case IDs and learner aliases only; do not enter sensitive personal information.</t>
        </is>
      </c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14" t="n"/>
      <c r="M2" s="14" t="n"/>
      <c r="N2" s="14" t="n"/>
      <c r="O2" s="14" t="n"/>
      <c r="P2" s="14" t="n"/>
      <c r="Q2" s="14" t="n"/>
      <c r="R2" s="14" t="n"/>
      <c r="S2" s="14" t="n"/>
      <c r="T2" s="14" t="n"/>
      <c r="U2" s="14" t="n"/>
      <c r="V2" s="14" t="n"/>
      <c r="W2" s="14" t="n"/>
      <c r="X2" s="14" t="n"/>
      <c r="Y2" s="14" t="n"/>
      <c r="Z2" s="14" t="n"/>
    </row>
    <row r="3">
      <c r="A3" s="20" t="inlineStr">
        <is>
          <t>Yellow columns are editable. Blue-gray columns are calculated.</t>
        </is>
      </c>
      <c r="B3" s="21" t="n"/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</row>
    <row r="5">
      <c r="A5" s="16" t="inlineStr">
        <is>
          <t>Case ID</t>
        </is>
      </c>
      <c r="B5" s="16" t="inlineStr">
        <is>
          <t>Learner Alias</t>
        </is>
      </c>
      <c r="C5" s="16" t="inlineStr">
        <is>
          <t>Program</t>
        </is>
      </c>
      <c r="D5" s="16" t="inlineStr">
        <is>
          <t>Delivery Site</t>
        </is>
      </c>
      <c r="E5" s="16" t="inlineStr">
        <is>
          <t>Hold Category</t>
        </is>
      </c>
      <c r="F5" s="16" t="inlineStr">
        <is>
          <t>Hold Type</t>
        </is>
      </c>
      <c r="G5" s="16" t="inlineStr">
        <is>
          <t>Priority</t>
        </is>
      </c>
      <c r="H5" s="16" t="inlineStr">
        <is>
          <t>Date Opened</t>
        </is>
      </c>
      <c r="I5" s="16" t="inlineStr">
        <is>
          <t>Owner</t>
        </is>
      </c>
      <c r="J5" s="16" t="inlineStr">
        <is>
          <t>Status</t>
        </is>
      </c>
      <c r="K5" s="16" t="inlineStr">
        <is>
          <t>Target Resolution Date</t>
        </is>
      </c>
      <c r="L5" s="16" t="inlineStr">
        <is>
          <t>Last Action Date</t>
        </is>
      </c>
      <c r="M5" s="16" t="inlineStr">
        <is>
          <t>Next Action Date</t>
        </is>
      </c>
      <c r="N5" s="16" t="inlineStr">
        <is>
          <t>Next Action</t>
        </is>
      </c>
      <c r="O5" s="16" t="inlineStr">
        <is>
          <t>Resolution Date</t>
        </is>
      </c>
      <c r="P5" s="16" t="inlineStr">
        <is>
          <t>Resolution Outcome</t>
        </is>
      </c>
      <c r="Q5" s="16" t="inlineStr">
        <is>
          <t>Notes</t>
        </is>
      </c>
      <c r="R5" s="16" t="inlineStr">
        <is>
          <t>Active Flag</t>
        </is>
      </c>
      <c r="S5" s="16" t="inlineStr">
        <is>
          <t>Days Open</t>
        </is>
      </c>
      <c r="T5" s="16" t="inlineStr">
        <is>
          <t>Days Since Last Action</t>
        </is>
      </c>
      <c r="U5" s="16" t="inlineStr">
        <is>
          <t>Age Band</t>
        </is>
      </c>
      <c r="V5" s="16" t="inlineStr">
        <is>
          <t>Target Status</t>
        </is>
      </c>
      <c r="W5" s="16" t="inlineStr">
        <is>
          <t>Follow-Up Alert</t>
        </is>
      </c>
      <c r="X5" s="16" t="inlineStr">
        <is>
          <t>Type-Category Check</t>
        </is>
      </c>
      <c r="Y5" s="16" t="inlineStr">
        <is>
          <t>Data Quality Check</t>
        </is>
      </c>
      <c r="Z5" s="16" t="inlineStr">
        <is>
          <t>Review Alert</t>
        </is>
      </c>
    </row>
    <row r="6">
      <c r="A6" s="22" t="inlineStr">
        <is>
          <t>RH-1001</t>
        </is>
      </c>
      <c r="B6" s="22" t="inlineStr">
        <is>
          <t>Learner Cedar</t>
        </is>
      </c>
      <c r="C6" s="22" t="inlineStr">
        <is>
          <t>Medical Office Support</t>
        </is>
      </c>
      <c r="D6" s="22" t="inlineStr">
        <is>
          <t>North Valley Center</t>
        </is>
      </c>
      <c r="E6" s="22" t="inlineStr">
        <is>
          <t>Advising</t>
        </is>
      </c>
      <c r="F6" s="22" t="inlineStr">
        <is>
          <t>Required Advising Meeting</t>
        </is>
      </c>
      <c r="G6" s="22" t="inlineStr">
        <is>
          <t>High</t>
        </is>
      </c>
      <c r="H6" s="33" t="n">
        <v>46258</v>
      </c>
      <c r="I6" s="22" t="inlineStr">
        <is>
          <t>Jordan Lee</t>
        </is>
      </c>
      <c r="J6" s="22" t="inlineStr">
        <is>
          <t>In Progress</t>
        </is>
      </c>
      <c r="K6" s="33" t="n">
        <v>46269</v>
      </c>
      <c r="L6" s="33" t="n">
        <v>46267</v>
      </c>
      <c r="M6" s="33" t="n">
        <v>46273</v>
      </c>
      <c r="N6" s="24" t="inlineStr">
        <is>
          <t>Confirm advising appointment outcome</t>
        </is>
      </c>
      <c r="O6" s="33" t="n"/>
      <c r="P6" s="24" t="n"/>
      <c r="Q6" s="24" t="inlineStr">
        <is>
          <t>Appointment request sent through internal scheduling.</t>
        </is>
      </c>
      <c r="R6" s="25">
        <f>IF($A6="","",IF(OR($J6="Resolved",$J6="Canceled"),"Closed","Active"))</f>
        <v/>
      </c>
      <c r="S6" s="26">
        <f>IF(OR($A6="",$H6=""),"",MAX(0,IF(AND($J6="Resolved",ISNUMBER($O6)),$O6,Dashboard!$B$3)-$H6))</f>
        <v/>
      </c>
      <c r="T6" s="26">
        <f>IF($A6="","",IF($L6="","",MAX(0,Dashboard!$B$3-$L6)))</f>
        <v/>
      </c>
      <c r="U6" s="25">
        <f>IF($S6="","",IF($S6&lt;=7,"0–7 Days",IF($S6&lt;=14,"8–14 Days",IF($S6&lt;=30,"15–30 Days",IF($S6&lt;=60,"31–60 Days","61+ Days")))))</f>
        <v/>
      </c>
      <c r="V6" s="25">
        <f>IF($A6="","",IF($R6="Closed","Closed",IF($K6="","No Target Date",IF($K6&lt;Dashboard!$B$3,"Overdue",IF($K6&lt;=Dashboard!$B$3+Dashboard!$E$3,"Due Soon","On Track")))))</f>
        <v/>
      </c>
      <c r="W6" s="25">
        <f>IF($A6="","",IF($R6="Closed","",IF(AND($M6&lt;&gt;"",$M6&lt;Dashboard!$B$3),"Follow-Up Needed",IF(AND($L6&lt;&gt;"",Dashboard!$B$3-$L6&gt;Dashboard!$I$3),"Follow-Up Needed",""))))</f>
        <v/>
      </c>
      <c r="X6" s="27">
        <f>IF($A6="","",IF(OR($E6="",$F6=""),"Missing Type or Category",IF(COUNTIFS(Lists!$E$2:$E$15,$F6,Lists!$F$2:$F$15,$E6)=1,"OK","Category Mismatch")))</f>
        <v/>
      </c>
      <c r="Y6" s="27">
        <f>IF($A6="","",IF($B6="","Missing Learner Alias",IF($C6="","Missing Program",IF($D6="","Missing Delivery Site",IF($E6="","Missing Hold Category",IF($F6="","Missing Hold Type",IF($G6="","Missing Priority",IF($H6="","Missing Date Opened",IF($J6="","Missing Status",IF(AND($R6="Active",$K6=""),"Missing Target Date",IF(AND($J6="Resolved",$O6=""),"Missing Resolution Date",IF(AND(OR($J6="Resolved",$J6="Canceled"),$P6=""),"Missing Resolution Outcome",IF($X6&lt;&gt;"OK",$X6,"OK"))))))))))))</f>
        <v/>
      </c>
      <c r="Z6" s="27">
        <f>IF($A6="","",IF($Y6&lt;&gt;"OK","Data Issue",IF($G6="Critical","Critical",IF($V6="Overdue","Overdue",IF($W6="Follow-Up Needed","Follow-Up Needed",IF($I6="","Unassigned",""))))))</f>
        <v/>
      </c>
    </row>
    <row r="7">
      <c r="A7" s="22" t="inlineStr">
        <is>
          <t>RH-1002</t>
        </is>
      </c>
      <c r="B7" s="22" t="inlineStr">
        <is>
          <t>Learner Harbor</t>
        </is>
      </c>
      <c r="C7" s="22" t="inlineStr">
        <is>
          <t>Business Operations Certificate</t>
        </is>
      </c>
      <c r="D7" s="22" t="inlineStr">
        <is>
          <t>Online</t>
        </is>
      </c>
      <c r="E7" s="22" t="inlineStr">
        <is>
          <t>Financial</t>
        </is>
      </c>
      <c r="F7" s="22" t="inlineStr">
        <is>
          <t>Outstanding Balance Review</t>
        </is>
      </c>
      <c r="G7" s="22" t="inlineStr">
        <is>
          <t>Critical</t>
        </is>
      </c>
      <c r="H7" s="33" t="n">
        <v>46252</v>
      </c>
      <c r="I7" s="22" t="inlineStr">
        <is>
          <t>Morgan Reed</t>
        </is>
      </c>
      <c r="J7" s="22" t="inlineStr">
        <is>
          <t>Escalated</t>
        </is>
      </c>
      <c r="K7" s="33" t="n">
        <v>46266</v>
      </c>
      <c r="L7" s="33" t="n">
        <v>46268</v>
      </c>
      <c r="M7" s="33" t="n">
        <v>46272</v>
      </c>
      <c r="N7" s="24" t="inlineStr">
        <is>
          <t>Confirm review with student accounts team</t>
        </is>
      </c>
      <c r="O7" s="33" t="n"/>
      <c r="P7" s="24" t="n"/>
      <c r="Q7" s="24" t="inlineStr">
        <is>
          <t>Escalated for cross-office review.</t>
        </is>
      </c>
      <c r="R7" s="25">
        <f>IF($A7="","",IF(OR($J7="Resolved",$J7="Canceled"),"Closed","Active"))</f>
        <v/>
      </c>
      <c r="S7" s="26">
        <f>IF(OR($A7="",$H7=""),"",MAX(0,IF(AND($J7="Resolved",ISNUMBER($O7)),$O7,Dashboard!$B$3)-$H7))</f>
        <v/>
      </c>
      <c r="T7" s="26">
        <f>IF($A7="","",IF($L7="","",MAX(0,Dashboard!$B$3-$L7)))</f>
        <v/>
      </c>
      <c r="U7" s="25">
        <f>IF($S7="","",IF($S7&lt;=7,"0–7 Days",IF($S7&lt;=14,"8–14 Days",IF($S7&lt;=30,"15–30 Days",IF($S7&lt;=60,"31–60 Days","61+ Days")))))</f>
        <v/>
      </c>
      <c r="V7" s="25">
        <f>IF($A7="","",IF($R7="Closed","Closed",IF($K7="","No Target Date",IF($K7&lt;Dashboard!$B$3,"Overdue",IF($K7&lt;=Dashboard!$B$3+Dashboard!$E$3,"Due Soon","On Track")))))</f>
        <v/>
      </c>
      <c r="W7" s="25">
        <f>IF($A7="","",IF($R7="Closed","",IF(AND($M7&lt;&gt;"",$M7&lt;Dashboard!$B$3),"Follow-Up Needed",IF(AND($L7&lt;&gt;"",Dashboard!$B$3-$L7&gt;Dashboard!$I$3),"Follow-Up Needed",""))))</f>
        <v/>
      </c>
      <c r="X7" s="27">
        <f>IF($A7="","",IF(OR($E7="",$F7=""),"Missing Type or Category",IF(COUNTIFS(Lists!$E$2:$E$15,$F7,Lists!$F$2:$F$15,$E7)=1,"OK","Category Mismatch")))</f>
        <v/>
      </c>
      <c r="Y7" s="27">
        <f>IF($A7="","",IF($B7="","Missing Learner Alias",IF($C7="","Missing Program",IF($D7="","Missing Delivery Site",IF($E7="","Missing Hold Category",IF($F7="","Missing Hold Type",IF($G7="","Missing Priority",IF($H7="","Missing Date Opened",IF($J7="","Missing Status",IF(AND($R7="Active",$K7=""),"Missing Target Date",IF(AND($J7="Resolved",$O7=""),"Missing Resolution Date",IF(AND(OR($J7="Resolved",$J7="Canceled"),$P7=""),"Missing Resolution Outcome",IF($X7&lt;&gt;"OK",$X7,"OK"))))))))))))</f>
        <v/>
      </c>
      <c r="Z7" s="27">
        <f>IF($A7="","",IF($Y7&lt;&gt;"OK","Data Issue",IF($G7="Critical","Critical",IF($V7="Overdue","Overdue",IF($W7="Follow-Up Needed","Follow-Up Needed",IF($I7="","Unassigned",""))))))</f>
        <v/>
      </c>
    </row>
    <row r="8">
      <c r="A8" s="22" t="inlineStr">
        <is>
          <t>RH-1003</t>
        </is>
      </c>
      <c r="B8" s="22" t="inlineStr">
        <is>
          <t>Learner Maple</t>
        </is>
      </c>
      <c r="C8" s="22" t="inlineStr">
        <is>
          <t>Information Technology Support</t>
        </is>
      </c>
      <c r="D8" s="22" t="inlineStr">
        <is>
          <t>East Ridge Campus</t>
        </is>
      </c>
      <c r="E8" s="22" t="inlineStr">
        <is>
          <t>Technology Access</t>
        </is>
      </c>
      <c r="F8" s="22" t="inlineStr">
        <is>
          <t>Account Access Verification</t>
        </is>
      </c>
      <c r="G8" s="22" t="inlineStr">
        <is>
          <t>Normal</t>
        </is>
      </c>
      <c r="H8" s="33" t="n">
        <v>46266</v>
      </c>
      <c r="I8" s="22" t="inlineStr">
        <is>
          <t>Casey Brooks</t>
        </is>
      </c>
      <c r="J8" s="22" t="inlineStr">
        <is>
          <t>Waiting on Department</t>
        </is>
      </c>
      <c r="K8" s="33" t="n">
        <v>46274</v>
      </c>
      <c r="L8" s="33" t="n">
        <v>46270</v>
      </c>
      <c r="M8" s="33" t="n">
        <v>46274</v>
      </c>
      <c r="N8" s="24" t="inlineStr">
        <is>
          <t>Check account verification status</t>
        </is>
      </c>
      <c r="O8" s="33" t="n"/>
      <c r="P8" s="24" t="n"/>
      <c r="Q8" s="24" t="inlineStr">
        <is>
          <t>Department verification is pending.</t>
        </is>
      </c>
      <c r="R8" s="25">
        <f>IF($A8="","",IF(OR($J8="Resolved",$J8="Canceled"),"Closed","Active"))</f>
        <v/>
      </c>
      <c r="S8" s="26">
        <f>IF(OR($A8="",$H8=""),"",MAX(0,IF(AND($J8="Resolved",ISNUMBER($O8)),$O8,Dashboard!$B$3)-$H8))</f>
        <v/>
      </c>
      <c r="T8" s="26">
        <f>IF($A8="","",IF($L8="","",MAX(0,Dashboard!$B$3-$L8)))</f>
        <v/>
      </c>
      <c r="U8" s="25">
        <f>IF($S8="","",IF($S8&lt;=7,"0–7 Days",IF($S8&lt;=14,"8–14 Days",IF($S8&lt;=30,"15–30 Days",IF($S8&lt;=60,"31–60 Days","61+ Days")))))</f>
        <v/>
      </c>
      <c r="V8" s="25">
        <f>IF($A8="","",IF($R8="Closed","Closed",IF($K8="","No Target Date",IF($K8&lt;Dashboard!$B$3,"Overdue",IF($K8&lt;=Dashboard!$B$3+Dashboard!$E$3,"Due Soon","On Track")))))</f>
        <v/>
      </c>
      <c r="W8" s="25">
        <f>IF($A8="","",IF($R8="Closed","",IF(AND($M8&lt;&gt;"",$M8&lt;Dashboard!$B$3),"Follow-Up Needed",IF(AND($L8&lt;&gt;"",Dashboard!$B$3-$L8&gt;Dashboard!$I$3),"Follow-Up Needed",""))))</f>
        <v/>
      </c>
      <c r="X8" s="27">
        <f>IF($A8="","",IF(OR($E8="",$F8=""),"Missing Type or Category",IF(COUNTIFS(Lists!$E$2:$E$15,$F8,Lists!$F$2:$F$15,$E8)=1,"OK","Category Mismatch")))</f>
        <v/>
      </c>
      <c r="Y8" s="27">
        <f>IF($A8="","",IF($B8="","Missing Learner Alias",IF($C8="","Missing Program",IF($D8="","Missing Delivery Site",IF($E8="","Missing Hold Category",IF($F8="","Missing Hold Type",IF($G8="","Missing Priority",IF($H8="","Missing Date Opened",IF($J8="","Missing Status",IF(AND($R8="Active",$K8=""),"Missing Target Date",IF(AND($J8="Resolved",$O8=""),"Missing Resolution Date",IF(AND(OR($J8="Resolved",$J8="Canceled"),$P8=""),"Missing Resolution Outcome",IF($X8&lt;&gt;"OK",$X8,"OK"))))))))))))</f>
        <v/>
      </c>
      <c r="Z8" s="27">
        <f>IF($A8="","",IF($Y8&lt;&gt;"OK","Data Issue",IF($G8="Critical","Critical",IF($V8="Overdue","Overdue",IF($W8="Follow-Up Needed","Follow-Up Needed",IF($I8="","Unassigned",""))))))</f>
        <v/>
      </c>
    </row>
    <row r="9">
      <c r="A9" s="22" t="inlineStr">
        <is>
          <t>RH-1004</t>
        </is>
      </c>
      <c r="B9" s="22" t="inlineStr">
        <is>
          <t>Learner Juniper</t>
        </is>
      </c>
      <c r="C9" s="22" t="inlineStr">
        <is>
          <t>Early Childhood Foundations</t>
        </is>
      </c>
      <c r="D9" s="22" t="inlineStr">
        <is>
          <t>Lakeside Campus</t>
        </is>
      </c>
      <c r="E9" s="22" t="inlineStr">
        <is>
          <t>Records</t>
        </is>
      </c>
      <c r="F9" s="22" t="inlineStr">
        <is>
          <t>Missing Prior School Record</t>
        </is>
      </c>
      <c r="G9" s="22" t="inlineStr">
        <is>
          <t>High</t>
        </is>
      </c>
      <c r="H9" s="33" t="n">
        <v>46244</v>
      </c>
      <c r="I9" s="22" t="inlineStr">
        <is>
          <t>Taylor Quinn</t>
        </is>
      </c>
      <c r="J9" s="22" t="inlineStr">
        <is>
          <t>Waiting on Learner</t>
        </is>
      </c>
      <c r="K9" s="33" t="n">
        <v>46268</v>
      </c>
      <c r="L9" s="33" t="n">
        <v>46262</v>
      </c>
      <c r="M9" s="33" t="n">
        <v>46270</v>
      </c>
      <c r="N9" s="24" t="inlineStr">
        <is>
          <t>Follow up on requested record</t>
        </is>
      </c>
      <c r="O9" s="33" t="n"/>
      <c r="P9" s="24" t="n"/>
      <c r="Q9" s="24" t="inlineStr">
        <is>
          <t>Learner was asked to submit the missing record.</t>
        </is>
      </c>
      <c r="R9" s="25">
        <f>IF($A9="","",IF(OR($J9="Resolved",$J9="Canceled"),"Closed","Active"))</f>
        <v/>
      </c>
      <c r="S9" s="26">
        <f>IF(OR($A9="",$H9=""),"",MAX(0,IF(AND($J9="Resolved",ISNUMBER($O9)),$O9,Dashboard!$B$3)-$H9))</f>
        <v/>
      </c>
      <c r="T9" s="26">
        <f>IF($A9="","",IF($L9="","",MAX(0,Dashboard!$B$3-$L9)))</f>
        <v/>
      </c>
      <c r="U9" s="25">
        <f>IF($S9="","",IF($S9&lt;=7,"0–7 Days",IF($S9&lt;=14,"8–14 Days",IF($S9&lt;=30,"15–30 Days",IF($S9&lt;=60,"31–60 Days","61+ Days")))))</f>
        <v/>
      </c>
      <c r="V9" s="25">
        <f>IF($A9="","",IF($R9="Closed","Closed",IF($K9="","No Target Date",IF($K9&lt;Dashboard!$B$3,"Overdue",IF($K9&lt;=Dashboard!$B$3+Dashboard!$E$3,"Due Soon","On Track")))))</f>
        <v/>
      </c>
      <c r="W9" s="25">
        <f>IF($A9="","",IF($R9="Closed","",IF(AND($M9&lt;&gt;"",$M9&lt;Dashboard!$B$3),"Follow-Up Needed",IF(AND($L9&lt;&gt;"",Dashboard!$B$3-$L9&gt;Dashboard!$I$3),"Follow-Up Needed",""))))</f>
        <v/>
      </c>
      <c r="X9" s="27">
        <f>IF($A9="","",IF(OR($E9="",$F9=""),"Missing Type or Category",IF(COUNTIFS(Lists!$E$2:$E$15,$F9,Lists!$F$2:$F$15,$E9)=1,"OK","Category Mismatch")))</f>
        <v/>
      </c>
      <c r="Y9" s="27">
        <f>IF($A9="","",IF($B9="","Missing Learner Alias",IF($C9="","Missing Program",IF($D9="","Missing Delivery Site",IF($E9="","Missing Hold Category",IF($F9="","Missing Hold Type",IF($G9="","Missing Priority",IF($H9="","Missing Date Opened",IF($J9="","Missing Status",IF(AND($R9="Active",$K9=""),"Missing Target Date",IF(AND($J9="Resolved",$O9=""),"Missing Resolution Date",IF(AND(OR($J9="Resolved",$J9="Canceled"),$P9=""),"Missing Resolution Outcome",IF($X9&lt;&gt;"OK",$X9,"OK"))))))))))))</f>
        <v/>
      </c>
      <c r="Z9" s="27">
        <f>IF($A9="","",IF($Y9&lt;&gt;"OK","Data Issue",IF($G9="Critical","Critical",IF($V9="Overdue","Overdue",IF($W9="Follow-Up Needed","Follow-Up Needed",IF($I9="","Unassigned",""))))))</f>
        <v/>
      </c>
    </row>
    <row r="10">
      <c r="A10" s="22" t="inlineStr">
        <is>
          <t>RH-1005</t>
        </is>
      </c>
      <c r="B10" s="22" t="inlineStr">
        <is>
          <t>Learner Summit</t>
        </is>
      </c>
      <c r="C10" s="22" t="inlineStr">
        <is>
          <t>Skilled Trades Readiness</t>
        </is>
      </c>
      <c r="D10" s="22" t="inlineStr">
        <is>
          <t>Westbrook Training Center</t>
        </is>
      </c>
      <c r="E10" s="22" t="inlineStr">
        <is>
          <t>Administrative</t>
        </is>
      </c>
      <c r="F10" s="22" t="inlineStr">
        <is>
          <t>Registration Form Incomplete</t>
        </is>
      </c>
      <c r="G10" s="22" t="inlineStr">
        <is>
          <t>Normal</t>
        </is>
      </c>
      <c r="H10" s="33" t="n">
        <v>46267</v>
      </c>
      <c r="I10" s="22" t="inlineStr">
        <is>
          <t>Avery Parker</t>
        </is>
      </c>
      <c r="J10" s="22" t="inlineStr">
        <is>
          <t>Open</t>
        </is>
      </c>
      <c r="K10" s="33" t="n">
        <v>46277</v>
      </c>
      <c r="L10" s="33" t="n">
        <v>46267</v>
      </c>
      <c r="M10" s="33" t="n">
        <v>46273</v>
      </c>
      <c r="N10" s="24" t="inlineStr">
        <is>
          <t>Review corrected registration form</t>
        </is>
      </c>
      <c r="O10" s="33" t="n"/>
      <c r="P10" s="24" t="n"/>
      <c r="Q10" s="24" t="inlineStr">
        <is>
          <t>Initial form requires one correction.</t>
        </is>
      </c>
      <c r="R10" s="25">
        <f>IF($A10="","",IF(OR($J10="Resolved",$J10="Canceled"),"Closed","Active"))</f>
        <v/>
      </c>
      <c r="S10" s="26">
        <f>IF(OR($A10="",$H10=""),"",MAX(0,IF(AND($J10="Resolved",ISNUMBER($O10)),$O10,Dashboard!$B$3)-$H10))</f>
        <v/>
      </c>
      <c r="T10" s="26">
        <f>IF($A10="","",IF($L10="","",MAX(0,Dashboard!$B$3-$L10)))</f>
        <v/>
      </c>
      <c r="U10" s="25">
        <f>IF($S10="","",IF($S10&lt;=7,"0–7 Days",IF($S10&lt;=14,"8–14 Days",IF($S10&lt;=30,"15–30 Days",IF($S10&lt;=60,"31–60 Days","61+ Days")))))</f>
        <v/>
      </c>
      <c r="V10" s="25">
        <f>IF($A10="","",IF($R10="Closed","Closed",IF($K10="","No Target Date",IF($K10&lt;Dashboard!$B$3,"Overdue",IF($K10&lt;=Dashboard!$B$3+Dashboard!$E$3,"Due Soon","On Track")))))</f>
        <v/>
      </c>
      <c r="W10" s="25">
        <f>IF($A10="","",IF($R10="Closed","",IF(AND($M10&lt;&gt;"",$M10&lt;Dashboard!$B$3),"Follow-Up Needed",IF(AND($L10&lt;&gt;"",Dashboard!$B$3-$L10&gt;Dashboard!$I$3),"Follow-Up Needed",""))))</f>
        <v/>
      </c>
      <c r="X10" s="27">
        <f>IF($A10="","",IF(OR($E10="",$F10=""),"Missing Type or Category",IF(COUNTIFS(Lists!$E$2:$E$15,$F10,Lists!$F$2:$F$15,$E10)=1,"OK","Category Mismatch")))</f>
        <v/>
      </c>
      <c r="Y10" s="27">
        <f>IF($A10="","",IF($B10="","Missing Learner Alias",IF($C10="","Missing Program",IF($D10="","Missing Delivery Site",IF($E10="","Missing Hold Category",IF($F10="","Missing Hold Type",IF($G10="","Missing Priority",IF($H10="","Missing Date Opened",IF($J10="","Missing Status",IF(AND($R10="Active",$K10=""),"Missing Target Date",IF(AND($J10="Resolved",$O10=""),"Missing Resolution Date",IF(AND(OR($J10="Resolved",$J10="Canceled"),$P10=""),"Missing Resolution Outcome",IF($X10&lt;&gt;"OK",$X10,"OK"))))))))))))</f>
        <v/>
      </c>
      <c r="Z10" s="27">
        <f>IF($A10="","",IF($Y10&lt;&gt;"OK","Data Issue",IF($G10="Critical","Critical",IF($V10="Overdue","Overdue",IF($W10="Follow-Up Needed","Follow-Up Needed",IF($I10="","Unassigned",""))))))</f>
        <v/>
      </c>
    </row>
    <row r="11">
      <c r="A11" s="22" t="inlineStr">
        <is>
          <t>RH-1006</t>
        </is>
      </c>
      <c r="B11" s="22" t="inlineStr">
        <is>
          <t>Learner Willow</t>
        </is>
      </c>
      <c r="C11" s="22" t="inlineStr">
        <is>
          <t>Business Operations Certificate</t>
        </is>
      </c>
      <c r="D11" s="22" t="inlineStr">
        <is>
          <t>Online</t>
        </is>
      </c>
      <c r="E11" s="22" t="inlineStr">
        <is>
          <t>Academic</t>
        </is>
      </c>
      <c r="F11" s="22" t="inlineStr">
        <is>
          <t>Academic Standing Review</t>
        </is>
      </c>
      <c r="G11" s="22" t="inlineStr">
        <is>
          <t>High</t>
        </is>
      </c>
      <c r="H11" s="33" t="n">
        <v>46232</v>
      </c>
      <c r="I11" s="22" t="inlineStr">
        <is>
          <t>Riley Morgan</t>
        </is>
      </c>
      <c r="J11" s="22" t="inlineStr">
        <is>
          <t>Resolved</t>
        </is>
      </c>
      <c r="K11" s="33" t="n">
        <v>46254</v>
      </c>
      <c r="L11" s="33" t="n">
        <v>46253</v>
      </c>
      <c r="M11" s="33" t="n"/>
      <c r="N11" s="24" t="n"/>
      <c r="O11" s="33" t="n">
        <v>46254</v>
      </c>
      <c r="P11" s="24" t="inlineStr">
        <is>
          <t>Hold Removed</t>
        </is>
      </c>
      <c r="Q11" s="24" t="inlineStr">
        <is>
          <t>Review completed and hold removed.</t>
        </is>
      </c>
      <c r="R11" s="25">
        <f>IF($A11="","",IF(OR($J11="Resolved",$J11="Canceled"),"Closed","Active"))</f>
        <v/>
      </c>
      <c r="S11" s="26">
        <f>IF(OR($A11="",$H11=""),"",MAX(0,IF(AND($J11="Resolved",ISNUMBER($O11)),$O11,Dashboard!$B$3)-$H11))</f>
        <v/>
      </c>
      <c r="T11" s="26">
        <f>IF($A11="","",IF($L11="","",MAX(0,Dashboard!$B$3-$L11)))</f>
        <v/>
      </c>
      <c r="U11" s="25">
        <f>IF($S11="","",IF($S11&lt;=7,"0–7 Days",IF($S11&lt;=14,"8–14 Days",IF($S11&lt;=30,"15–30 Days",IF($S11&lt;=60,"31–60 Days","61+ Days")))))</f>
        <v/>
      </c>
      <c r="V11" s="25">
        <f>IF($A11="","",IF($R11="Closed","Closed",IF($K11="","No Target Date",IF($K11&lt;Dashboard!$B$3,"Overdue",IF($K11&lt;=Dashboard!$B$3+Dashboard!$E$3,"Due Soon","On Track")))))</f>
        <v/>
      </c>
      <c r="W11" s="25">
        <f>IF($A11="","",IF($R11="Closed","",IF(AND($M11&lt;&gt;"",$M11&lt;Dashboard!$B$3),"Follow-Up Needed",IF(AND($L11&lt;&gt;"",Dashboard!$B$3-$L11&gt;Dashboard!$I$3),"Follow-Up Needed",""))))</f>
        <v/>
      </c>
      <c r="X11" s="27">
        <f>IF($A11="","",IF(OR($E11="",$F11=""),"Missing Type or Category",IF(COUNTIFS(Lists!$E$2:$E$15,$F11,Lists!$F$2:$F$15,$E11)=1,"OK","Category Mismatch")))</f>
        <v/>
      </c>
      <c r="Y11" s="27">
        <f>IF($A11="","",IF($B11="","Missing Learner Alias",IF($C11="","Missing Program",IF($D11="","Missing Delivery Site",IF($E11="","Missing Hold Category",IF($F11="","Missing Hold Type",IF($G11="","Missing Priority",IF($H11="","Missing Date Opened",IF($J11="","Missing Status",IF(AND($R11="Active",$K11=""),"Missing Target Date",IF(AND($J11="Resolved",$O11=""),"Missing Resolution Date",IF(AND(OR($J11="Resolved",$J11="Canceled"),$P11=""),"Missing Resolution Outcome",IF($X11&lt;&gt;"OK",$X11,"OK"))))))))))))</f>
        <v/>
      </c>
      <c r="Z11" s="27">
        <f>IF($A11="","",IF($Y11&lt;&gt;"OK","Data Issue",IF($G11="Critical","Critical",IF($V11="Overdue","Overdue",IF($W11="Follow-Up Needed","Follow-Up Needed",IF($I11="","Unassigned",""))))))</f>
        <v/>
      </c>
    </row>
    <row r="12">
      <c r="A12" s="22" t="inlineStr">
        <is>
          <t>RH-1007</t>
        </is>
      </c>
      <c r="B12" s="22" t="inlineStr">
        <is>
          <t>Learner Canyon</t>
        </is>
      </c>
      <c r="C12" s="22" t="inlineStr">
        <is>
          <t>Information Technology Support</t>
        </is>
      </c>
      <c r="D12" s="22" t="inlineStr">
        <is>
          <t>North Valley Center</t>
        </is>
      </c>
      <c r="E12" s="22" t="inlineStr">
        <is>
          <t>Health Documentation</t>
        </is>
      </c>
      <c r="F12" s="22" t="inlineStr">
        <is>
          <t>Required Health Document</t>
        </is>
      </c>
      <c r="G12" s="22" t="inlineStr">
        <is>
          <t>Normal</t>
        </is>
      </c>
      <c r="H12" s="33" t="n">
        <v>46264</v>
      </c>
      <c r="I12" s="22" t="n"/>
      <c r="J12" s="22" t="inlineStr">
        <is>
          <t>Open</t>
        </is>
      </c>
      <c r="K12" s="33" t="n">
        <v>46280</v>
      </c>
      <c r="L12" s="33" t="n">
        <v>46264</v>
      </c>
      <c r="M12" s="33" t="n">
        <v>46275</v>
      </c>
      <c r="N12" s="24" t="inlineStr">
        <is>
          <t>Assign an owner and review submitted document</t>
        </is>
      </c>
      <c r="O12" s="33" t="n"/>
      <c r="P12" s="24" t="n"/>
      <c r="Q12" s="24" t="inlineStr">
        <is>
          <t>Awaiting staff assignment.</t>
        </is>
      </c>
      <c r="R12" s="25">
        <f>IF($A12="","",IF(OR($J12="Resolved",$J12="Canceled"),"Closed","Active"))</f>
        <v/>
      </c>
      <c r="S12" s="26">
        <f>IF(OR($A12="",$H12=""),"",MAX(0,IF(AND($J12="Resolved",ISNUMBER($O12)),$O12,Dashboard!$B$3)-$H12))</f>
        <v/>
      </c>
      <c r="T12" s="26">
        <f>IF($A12="","",IF($L12="","",MAX(0,Dashboard!$B$3-$L12)))</f>
        <v/>
      </c>
      <c r="U12" s="25">
        <f>IF($S12="","",IF($S12&lt;=7,"0–7 Days",IF($S12&lt;=14,"8–14 Days",IF($S12&lt;=30,"15–30 Days",IF($S12&lt;=60,"31–60 Days","61+ Days")))))</f>
        <v/>
      </c>
      <c r="V12" s="25">
        <f>IF($A12="","",IF($R12="Closed","Closed",IF($K12="","No Target Date",IF($K12&lt;Dashboard!$B$3,"Overdue",IF($K12&lt;=Dashboard!$B$3+Dashboard!$E$3,"Due Soon","On Track")))))</f>
        <v/>
      </c>
      <c r="W12" s="25">
        <f>IF($A12="","",IF($R12="Closed","",IF(AND($M12&lt;&gt;"",$M12&lt;Dashboard!$B$3),"Follow-Up Needed",IF(AND($L12&lt;&gt;"",Dashboard!$B$3-$L12&gt;Dashboard!$I$3),"Follow-Up Needed",""))))</f>
        <v/>
      </c>
      <c r="X12" s="27">
        <f>IF($A12="","",IF(OR($E12="",$F12=""),"Missing Type or Category",IF(COUNTIFS(Lists!$E$2:$E$15,$F12,Lists!$F$2:$F$15,$E12)=1,"OK","Category Mismatch")))</f>
        <v/>
      </c>
      <c r="Y12" s="27">
        <f>IF($A12="","",IF($B12="","Missing Learner Alias",IF($C12="","Missing Program",IF($D12="","Missing Delivery Site",IF($E12="","Missing Hold Category",IF($F12="","Missing Hold Type",IF($G12="","Missing Priority",IF($H12="","Missing Date Opened",IF($J12="","Missing Status",IF(AND($R12="Active",$K12=""),"Missing Target Date",IF(AND($J12="Resolved",$O12=""),"Missing Resolution Date",IF(AND(OR($J12="Resolved",$J12="Canceled"),$P12=""),"Missing Resolution Outcome",IF($X12&lt;&gt;"OK",$X12,"OK"))))))))))))</f>
        <v/>
      </c>
      <c r="Z12" s="27">
        <f>IF($A12="","",IF($Y12&lt;&gt;"OK","Data Issue",IF($G12="Critical","Critical",IF($V12="Overdue","Overdue",IF($W12="Follow-Up Needed","Follow-Up Needed",IF($I12="","Unassigned",""))))))</f>
        <v/>
      </c>
    </row>
    <row r="13">
      <c r="A13" s="22" t="inlineStr">
        <is>
          <t>RH-1008</t>
        </is>
      </c>
      <c r="B13" s="22" t="inlineStr">
        <is>
          <t>Learner Birch</t>
        </is>
      </c>
      <c r="C13" s="22" t="inlineStr">
        <is>
          <t>Medical Office Support</t>
        </is>
      </c>
      <c r="D13" s="22" t="inlineStr">
        <is>
          <t>East Ridge Campus</t>
        </is>
      </c>
      <c r="E13" s="22" t="inlineStr">
        <is>
          <t>Records</t>
        </is>
      </c>
      <c r="F13" s="22" t="inlineStr">
        <is>
          <t>Identity Document Review</t>
        </is>
      </c>
      <c r="G13" s="22" t="inlineStr">
        <is>
          <t>Low</t>
        </is>
      </c>
      <c r="H13" s="33" t="n">
        <v>46249</v>
      </c>
      <c r="I13" s="22" t="inlineStr">
        <is>
          <t>Cameron Stone</t>
        </is>
      </c>
      <c r="J13" s="22" t="inlineStr">
        <is>
          <t>Canceled</t>
        </is>
      </c>
      <c r="K13" s="33" t="n">
        <v>46263</v>
      </c>
      <c r="L13" s="33" t="n">
        <v>46261</v>
      </c>
      <c r="M13" s="33" t="n"/>
      <c r="N13" s="24" t="n"/>
      <c r="O13" s="33" t="n">
        <v>46262</v>
      </c>
      <c r="P13" s="24" t="inlineStr">
        <is>
          <t>Duplicate Hold Closed</t>
        </is>
      </c>
      <c r="Q13" s="24" t="inlineStr">
        <is>
          <t>Duplicate workflow entry was closed.</t>
        </is>
      </c>
      <c r="R13" s="25">
        <f>IF($A13="","",IF(OR($J13="Resolved",$J13="Canceled"),"Closed","Active"))</f>
        <v/>
      </c>
      <c r="S13" s="26">
        <f>IF(OR($A13="",$H13=""),"",MAX(0,IF(AND($J13="Resolved",ISNUMBER($O13)),$O13,Dashboard!$B$3)-$H13))</f>
        <v/>
      </c>
      <c r="T13" s="26">
        <f>IF($A13="","",IF($L13="","",MAX(0,Dashboard!$B$3-$L13)))</f>
        <v/>
      </c>
      <c r="U13" s="25">
        <f>IF($S13="","",IF($S13&lt;=7,"0–7 Days",IF($S13&lt;=14,"8–14 Days",IF($S13&lt;=30,"15–30 Days",IF($S13&lt;=60,"31–60 Days","61+ Days")))))</f>
        <v/>
      </c>
      <c r="V13" s="25">
        <f>IF($A13="","",IF($R13="Closed","Closed",IF($K13="","No Target Date",IF($K13&lt;Dashboard!$B$3,"Overdue",IF($K13&lt;=Dashboard!$B$3+Dashboard!$E$3,"Due Soon","On Track")))))</f>
        <v/>
      </c>
      <c r="W13" s="25">
        <f>IF($A13="","",IF($R13="Closed","",IF(AND($M13&lt;&gt;"",$M13&lt;Dashboard!$B$3),"Follow-Up Needed",IF(AND($L13&lt;&gt;"",Dashboard!$B$3-$L13&gt;Dashboard!$I$3),"Follow-Up Needed",""))))</f>
        <v/>
      </c>
      <c r="X13" s="27">
        <f>IF($A13="","",IF(OR($E13="",$F13=""),"Missing Type or Category",IF(COUNTIFS(Lists!$E$2:$E$15,$F13,Lists!$F$2:$F$15,$E13)=1,"OK","Category Mismatch")))</f>
        <v/>
      </c>
      <c r="Y13" s="27">
        <f>IF($A13="","",IF($B13="","Missing Learner Alias",IF($C13="","Missing Program",IF($D13="","Missing Delivery Site",IF($E13="","Missing Hold Category",IF($F13="","Missing Hold Type",IF($G13="","Missing Priority",IF($H13="","Missing Date Opened",IF($J13="","Missing Status",IF(AND($R13="Active",$K13=""),"Missing Target Date",IF(AND($J13="Resolved",$O13=""),"Missing Resolution Date",IF(AND(OR($J13="Resolved",$J13="Canceled"),$P13=""),"Missing Resolution Outcome",IF($X13&lt;&gt;"OK",$X13,"OK"))))))))))))</f>
        <v/>
      </c>
      <c r="Z13" s="27">
        <f>IF($A13="","",IF($Y13&lt;&gt;"OK","Data Issue",IF($G13="Critical","Critical",IF($V13="Overdue","Overdue",IF($W13="Follow-Up Needed","Follow-Up Needed",IF($I13="","Unassigned",""))))))</f>
        <v/>
      </c>
    </row>
    <row r="14">
      <c r="A14" s="22" t="inlineStr">
        <is>
          <t>RH-1009</t>
        </is>
      </c>
      <c r="B14" s="22" t="inlineStr">
        <is>
          <t>Learner Brook</t>
        </is>
      </c>
      <c r="C14" s="22" t="inlineStr">
        <is>
          <t>Early Childhood Foundations</t>
        </is>
      </c>
      <c r="D14" s="22" t="inlineStr">
        <is>
          <t>Lakeside Campus</t>
        </is>
      </c>
      <c r="E14" s="22" t="inlineStr">
        <is>
          <t>Advising</t>
        </is>
      </c>
      <c r="F14" s="22" t="inlineStr">
        <is>
          <t>Program Plan Approval</t>
        </is>
      </c>
      <c r="G14" s="22" t="inlineStr">
        <is>
          <t>Normal</t>
        </is>
      </c>
      <c r="H14" s="33" t="n">
        <v>46269</v>
      </c>
      <c r="I14" s="22" t="inlineStr">
        <is>
          <t>Drew Ellis</t>
        </is>
      </c>
      <c r="J14" s="22" t="inlineStr">
        <is>
          <t>In Progress</t>
        </is>
      </c>
      <c r="K14" s="33" t="n">
        <v>46276</v>
      </c>
      <c r="L14" s="33" t="n">
        <v>46270</v>
      </c>
      <c r="M14" s="33" t="n">
        <v>46274</v>
      </c>
      <c r="N14" s="24" t="inlineStr">
        <is>
          <t>Confirm program plan approval</t>
        </is>
      </c>
      <c r="O14" s="33" t="n"/>
      <c r="P14" s="24" t="n"/>
      <c r="Q14" s="24" t="inlineStr">
        <is>
          <t>Program plan is under review.</t>
        </is>
      </c>
      <c r="R14" s="25">
        <f>IF($A14="","",IF(OR($J14="Resolved",$J14="Canceled"),"Closed","Active"))</f>
        <v/>
      </c>
      <c r="S14" s="26">
        <f>IF(OR($A14="",$H14=""),"",MAX(0,IF(AND($J14="Resolved",ISNUMBER($O14)),$O14,Dashboard!$B$3)-$H14))</f>
        <v/>
      </c>
      <c r="T14" s="26">
        <f>IF($A14="","",IF($L14="","",MAX(0,Dashboard!$B$3-$L14)))</f>
        <v/>
      </c>
      <c r="U14" s="25">
        <f>IF($S14="","",IF($S14&lt;=7,"0–7 Days",IF($S14&lt;=14,"8–14 Days",IF($S14&lt;=30,"15–30 Days",IF($S14&lt;=60,"31–60 Days","61+ Days")))))</f>
        <v/>
      </c>
      <c r="V14" s="25">
        <f>IF($A14="","",IF($R14="Closed","Closed",IF($K14="","No Target Date",IF($K14&lt;Dashboard!$B$3,"Overdue",IF($K14&lt;=Dashboard!$B$3+Dashboard!$E$3,"Due Soon","On Track")))))</f>
        <v/>
      </c>
      <c r="W14" s="25">
        <f>IF($A14="","",IF($R14="Closed","",IF(AND($M14&lt;&gt;"",$M14&lt;Dashboard!$B$3),"Follow-Up Needed",IF(AND($L14&lt;&gt;"",Dashboard!$B$3-$L14&gt;Dashboard!$I$3),"Follow-Up Needed",""))))</f>
        <v/>
      </c>
      <c r="X14" s="27">
        <f>IF($A14="","",IF(OR($E14="",$F14=""),"Missing Type or Category",IF(COUNTIFS(Lists!$E$2:$E$15,$F14,Lists!$F$2:$F$15,$E14)=1,"OK","Category Mismatch")))</f>
        <v/>
      </c>
      <c r="Y14" s="27">
        <f>IF($A14="","",IF($B14="","Missing Learner Alias",IF($C14="","Missing Program",IF($D14="","Missing Delivery Site",IF($E14="","Missing Hold Category",IF($F14="","Missing Hold Type",IF($G14="","Missing Priority",IF($H14="","Missing Date Opened",IF($J14="","Missing Status",IF(AND($R14="Active",$K14=""),"Missing Target Date",IF(AND($J14="Resolved",$O14=""),"Missing Resolution Date",IF(AND(OR($J14="Resolved",$J14="Canceled"),$P14=""),"Missing Resolution Outcome",IF($X14&lt;&gt;"OK",$X14,"OK"))))))))))))</f>
        <v/>
      </c>
      <c r="Z14" s="27">
        <f>IF($A14="","",IF($Y14&lt;&gt;"OK","Data Issue",IF($G14="Critical","Critical",IF($V14="Overdue","Overdue",IF($W14="Follow-Up Needed","Follow-Up Needed",IF($I14="","Unassigned",""))))))</f>
        <v/>
      </c>
    </row>
    <row r="15">
      <c r="A15" s="22" t="inlineStr">
        <is>
          <t>RH-1010</t>
        </is>
      </c>
      <c r="B15" s="22" t="inlineStr">
        <is>
          <t>Learner Aspen</t>
        </is>
      </c>
      <c r="C15" s="22" t="inlineStr">
        <is>
          <t>Skilled Trades Readiness</t>
        </is>
      </c>
      <c r="D15" s="22" t="inlineStr">
        <is>
          <t>Westbrook Training Center</t>
        </is>
      </c>
      <c r="E15" s="22" t="inlineStr">
        <is>
          <t>Administrative</t>
        </is>
      </c>
      <c r="F15" s="22" t="inlineStr">
        <is>
          <t>Residency Classification Review</t>
        </is>
      </c>
      <c r="G15" s="22" t="inlineStr">
        <is>
          <t>High</t>
        </is>
      </c>
      <c r="H15" s="33" t="n">
        <v>46260</v>
      </c>
      <c r="I15" s="22" t="inlineStr">
        <is>
          <t>Sydney Hart</t>
        </is>
      </c>
      <c r="J15" s="22" t="inlineStr">
        <is>
          <t>Waiting on Department</t>
        </is>
      </c>
      <c r="K15" s="33" t="n">
        <v>46271</v>
      </c>
      <c r="L15" s="33" t="n">
        <v>46263</v>
      </c>
      <c r="M15" s="33" t="n">
        <v>46269</v>
      </c>
      <c r="N15" s="24" t="inlineStr">
        <is>
          <t>Request status from records team</t>
        </is>
      </c>
      <c r="O15" s="33" t="n"/>
      <c r="P15" s="24" t="n"/>
      <c r="Q15" s="24" t="inlineStr">
        <is>
          <t>Classification review remains pending.</t>
        </is>
      </c>
      <c r="R15" s="25">
        <f>IF($A15="","",IF(OR($J15="Resolved",$J15="Canceled"),"Closed","Active"))</f>
        <v/>
      </c>
      <c r="S15" s="26">
        <f>IF(OR($A15="",$H15=""),"",MAX(0,IF(AND($J15="Resolved",ISNUMBER($O15)),$O15,Dashboard!$B$3)-$H15))</f>
        <v/>
      </c>
      <c r="T15" s="26">
        <f>IF($A15="","",IF($L15="","",MAX(0,Dashboard!$B$3-$L15)))</f>
        <v/>
      </c>
      <c r="U15" s="25">
        <f>IF($S15="","",IF($S15&lt;=7,"0–7 Days",IF($S15&lt;=14,"8–14 Days",IF($S15&lt;=30,"15–30 Days",IF($S15&lt;=60,"31–60 Days","61+ Days")))))</f>
        <v/>
      </c>
      <c r="V15" s="25">
        <f>IF($A15="","",IF($R15="Closed","Closed",IF($K15="","No Target Date",IF($K15&lt;Dashboard!$B$3,"Overdue",IF($K15&lt;=Dashboard!$B$3+Dashboard!$E$3,"Due Soon","On Track")))))</f>
        <v/>
      </c>
      <c r="W15" s="25">
        <f>IF($A15="","",IF($R15="Closed","",IF(AND($M15&lt;&gt;"",$M15&lt;Dashboard!$B$3),"Follow-Up Needed",IF(AND($L15&lt;&gt;"",Dashboard!$B$3-$L15&gt;Dashboard!$I$3),"Follow-Up Needed",""))))</f>
        <v/>
      </c>
      <c r="X15" s="27">
        <f>IF($A15="","",IF(OR($E15="",$F15=""),"Missing Type or Category",IF(COUNTIFS(Lists!$E$2:$E$15,$F15,Lists!$F$2:$F$15,$E15)=1,"OK","Category Mismatch")))</f>
        <v/>
      </c>
      <c r="Y15" s="27">
        <f>IF($A15="","",IF($B15="","Missing Learner Alias",IF($C15="","Missing Program",IF($D15="","Missing Delivery Site",IF($E15="","Missing Hold Category",IF($F15="","Missing Hold Type",IF($G15="","Missing Priority",IF($H15="","Missing Date Opened",IF($J15="","Missing Status",IF(AND($R15="Active",$K15=""),"Missing Target Date",IF(AND($J15="Resolved",$O15=""),"Missing Resolution Date",IF(AND(OR($J15="Resolved",$J15="Canceled"),$P15=""),"Missing Resolution Outcome",IF($X15&lt;&gt;"OK",$X15,"OK"))))))))))))</f>
        <v/>
      </c>
      <c r="Z15" s="27">
        <f>IF($A15="","",IF($Y15&lt;&gt;"OK","Data Issue",IF($G15="Critical","Critical",IF($V15="Overdue","Overdue",IF($W15="Follow-Up Needed","Follow-Up Needed",IF($I15="","Unassigned",""))))))</f>
        <v/>
      </c>
    </row>
    <row r="16">
      <c r="A16" s="22" t="n"/>
      <c r="B16" s="22" t="n"/>
      <c r="C16" s="22" t="n"/>
      <c r="D16" s="22" t="n"/>
      <c r="E16" s="22" t="n"/>
      <c r="F16" s="22" t="n"/>
      <c r="G16" s="22" t="n"/>
      <c r="H16" s="33" t="n"/>
      <c r="I16" s="22" t="n"/>
      <c r="J16" s="22" t="n"/>
      <c r="K16" s="33" t="n"/>
      <c r="L16" s="33" t="n"/>
      <c r="M16" s="33" t="n"/>
      <c r="N16" s="24" t="n"/>
      <c r="O16" s="33" t="n"/>
      <c r="P16" s="24" t="n"/>
      <c r="Q16" s="24" t="n"/>
      <c r="R16" s="25">
        <f>IF($A16="","",IF(OR($J16="Resolved",$J16="Canceled"),"Closed","Active"))</f>
        <v/>
      </c>
      <c r="S16" s="26">
        <f>IF(OR($A16="",$H16=""),"",MAX(0,IF(AND($J16="Resolved",ISNUMBER($O16)),$O16,Dashboard!$B$3)-$H16))</f>
        <v/>
      </c>
      <c r="T16" s="26">
        <f>IF($A16="","",IF($L16="","",MAX(0,Dashboard!$B$3-$L16)))</f>
        <v/>
      </c>
      <c r="U16" s="25">
        <f>IF($S16="","",IF($S16&lt;=7,"0–7 Days",IF($S16&lt;=14,"8–14 Days",IF($S16&lt;=30,"15–30 Days",IF($S16&lt;=60,"31–60 Days","61+ Days")))))</f>
        <v/>
      </c>
      <c r="V16" s="25">
        <f>IF($A16="","",IF($R16="Closed","Closed",IF($K16="","No Target Date",IF($K16&lt;Dashboard!$B$3,"Overdue",IF($K16&lt;=Dashboard!$B$3+Dashboard!$E$3,"Due Soon","On Track")))))</f>
        <v/>
      </c>
      <c r="W16" s="25">
        <f>IF($A16="","",IF($R16="Closed","",IF(AND($M16&lt;&gt;"",$M16&lt;Dashboard!$B$3),"Follow-Up Needed",IF(AND($L16&lt;&gt;"",Dashboard!$B$3-$L16&gt;Dashboard!$I$3),"Follow-Up Needed",""))))</f>
        <v/>
      </c>
      <c r="X16" s="27">
        <f>IF($A16="","",IF(OR($E16="",$F16=""),"Missing Type or Category",IF(COUNTIFS(Lists!$E$2:$E$15,$F16,Lists!$F$2:$F$15,$E16)=1,"OK","Category Mismatch")))</f>
        <v/>
      </c>
      <c r="Y16" s="27">
        <f>IF($A16="","",IF($B16="","Missing Learner Alias",IF($C16="","Missing Program",IF($D16="","Missing Delivery Site",IF($E16="","Missing Hold Category",IF($F16="","Missing Hold Type",IF($G16="","Missing Priority",IF($H16="","Missing Date Opened",IF($J16="","Missing Status",IF(AND($R16="Active",$K16=""),"Missing Target Date",IF(AND($J16="Resolved",$O16=""),"Missing Resolution Date",IF(AND(OR($J16="Resolved",$J16="Canceled"),$P16=""),"Missing Resolution Outcome",IF($X16&lt;&gt;"OK",$X16,"OK"))))))))))))</f>
        <v/>
      </c>
      <c r="Z16" s="27">
        <f>IF($A16="","",IF($Y16&lt;&gt;"OK","Data Issue",IF($G16="Critical","Critical",IF($V16="Overdue","Overdue",IF($W16="Follow-Up Needed","Follow-Up Needed",IF($I16="","Unassigned",""))))))</f>
        <v/>
      </c>
    </row>
    <row r="17">
      <c r="A17" s="22" t="n"/>
      <c r="B17" s="22" t="n"/>
      <c r="C17" s="22" t="n"/>
      <c r="D17" s="22" t="n"/>
      <c r="E17" s="22" t="n"/>
      <c r="F17" s="22" t="n"/>
      <c r="G17" s="22" t="n"/>
      <c r="H17" s="33" t="n"/>
      <c r="I17" s="22" t="n"/>
      <c r="J17" s="22" t="n"/>
      <c r="K17" s="33" t="n"/>
      <c r="L17" s="33" t="n"/>
      <c r="M17" s="33" t="n"/>
      <c r="N17" s="24" t="n"/>
      <c r="O17" s="33" t="n"/>
      <c r="P17" s="24" t="n"/>
      <c r="Q17" s="24" t="n"/>
      <c r="R17" s="25">
        <f>IF($A17="","",IF(OR($J17="Resolved",$J17="Canceled"),"Closed","Active"))</f>
        <v/>
      </c>
      <c r="S17" s="26">
        <f>IF(OR($A17="",$H17=""),"",MAX(0,IF(AND($J17="Resolved",ISNUMBER($O17)),$O17,Dashboard!$B$3)-$H17))</f>
        <v/>
      </c>
      <c r="T17" s="26">
        <f>IF($A17="","",IF($L17="","",MAX(0,Dashboard!$B$3-$L17)))</f>
        <v/>
      </c>
      <c r="U17" s="25">
        <f>IF($S17="","",IF($S17&lt;=7,"0–7 Days",IF($S17&lt;=14,"8–14 Days",IF($S17&lt;=30,"15–30 Days",IF($S17&lt;=60,"31–60 Days","61+ Days")))))</f>
        <v/>
      </c>
      <c r="V17" s="25">
        <f>IF($A17="","",IF($R17="Closed","Closed",IF($K17="","No Target Date",IF($K17&lt;Dashboard!$B$3,"Overdue",IF($K17&lt;=Dashboard!$B$3+Dashboard!$E$3,"Due Soon","On Track")))))</f>
        <v/>
      </c>
      <c r="W17" s="25">
        <f>IF($A17="","",IF($R17="Closed","",IF(AND($M17&lt;&gt;"",$M17&lt;Dashboard!$B$3),"Follow-Up Needed",IF(AND($L17&lt;&gt;"",Dashboard!$B$3-$L17&gt;Dashboard!$I$3),"Follow-Up Needed",""))))</f>
        <v/>
      </c>
      <c r="X17" s="27">
        <f>IF($A17="","",IF(OR($E17="",$F17=""),"Missing Type or Category",IF(COUNTIFS(Lists!$E$2:$E$15,$F17,Lists!$F$2:$F$15,$E17)=1,"OK","Category Mismatch")))</f>
        <v/>
      </c>
      <c r="Y17" s="27">
        <f>IF($A17="","",IF($B17="","Missing Learner Alias",IF($C17="","Missing Program",IF($D17="","Missing Delivery Site",IF($E17="","Missing Hold Category",IF($F17="","Missing Hold Type",IF($G17="","Missing Priority",IF($H17="","Missing Date Opened",IF($J17="","Missing Status",IF(AND($R17="Active",$K17=""),"Missing Target Date",IF(AND($J17="Resolved",$O17=""),"Missing Resolution Date",IF(AND(OR($J17="Resolved",$J17="Canceled"),$P17=""),"Missing Resolution Outcome",IF($X17&lt;&gt;"OK",$X17,"OK"))))))))))))</f>
        <v/>
      </c>
      <c r="Z17" s="27">
        <f>IF($A17="","",IF($Y17&lt;&gt;"OK","Data Issue",IF($G17="Critical","Critical",IF($V17="Overdue","Overdue",IF($W17="Follow-Up Needed","Follow-Up Needed",IF($I17="","Unassigned",""))))))</f>
        <v/>
      </c>
    </row>
    <row r="18">
      <c r="A18" s="22" t="n"/>
      <c r="B18" s="22" t="n"/>
      <c r="C18" s="22" t="n"/>
      <c r="D18" s="22" t="n"/>
      <c r="E18" s="22" t="n"/>
      <c r="F18" s="22" t="n"/>
      <c r="G18" s="22" t="n"/>
      <c r="H18" s="33" t="n"/>
      <c r="I18" s="22" t="n"/>
      <c r="J18" s="22" t="n"/>
      <c r="K18" s="33" t="n"/>
      <c r="L18" s="33" t="n"/>
      <c r="M18" s="33" t="n"/>
      <c r="N18" s="24" t="n"/>
      <c r="O18" s="33" t="n"/>
      <c r="P18" s="24" t="n"/>
      <c r="Q18" s="24" t="n"/>
      <c r="R18" s="25">
        <f>IF($A18="","",IF(OR($J18="Resolved",$J18="Canceled"),"Closed","Active"))</f>
        <v/>
      </c>
      <c r="S18" s="26">
        <f>IF(OR($A18="",$H18=""),"",MAX(0,IF(AND($J18="Resolved",ISNUMBER($O18)),$O18,Dashboard!$B$3)-$H18))</f>
        <v/>
      </c>
      <c r="T18" s="26">
        <f>IF($A18="","",IF($L18="","",MAX(0,Dashboard!$B$3-$L18)))</f>
        <v/>
      </c>
      <c r="U18" s="25">
        <f>IF($S18="","",IF($S18&lt;=7,"0–7 Days",IF($S18&lt;=14,"8–14 Days",IF($S18&lt;=30,"15–30 Days",IF($S18&lt;=60,"31–60 Days","61+ Days")))))</f>
        <v/>
      </c>
      <c r="V18" s="25">
        <f>IF($A18="","",IF($R18="Closed","Closed",IF($K18="","No Target Date",IF($K18&lt;Dashboard!$B$3,"Overdue",IF($K18&lt;=Dashboard!$B$3+Dashboard!$E$3,"Due Soon","On Track")))))</f>
        <v/>
      </c>
      <c r="W18" s="25">
        <f>IF($A18="","",IF($R18="Closed","",IF(AND($M18&lt;&gt;"",$M18&lt;Dashboard!$B$3),"Follow-Up Needed",IF(AND($L18&lt;&gt;"",Dashboard!$B$3-$L18&gt;Dashboard!$I$3),"Follow-Up Needed",""))))</f>
        <v/>
      </c>
      <c r="X18" s="27">
        <f>IF($A18="","",IF(OR($E18="",$F18=""),"Missing Type or Category",IF(COUNTIFS(Lists!$E$2:$E$15,$F18,Lists!$F$2:$F$15,$E18)=1,"OK","Category Mismatch")))</f>
        <v/>
      </c>
      <c r="Y18" s="27">
        <f>IF($A18="","",IF($B18="","Missing Learner Alias",IF($C18="","Missing Program",IF($D18="","Missing Delivery Site",IF($E18="","Missing Hold Category",IF($F18="","Missing Hold Type",IF($G18="","Missing Priority",IF($H18="","Missing Date Opened",IF($J18="","Missing Status",IF(AND($R18="Active",$K18=""),"Missing Target Date",IF(AND($J18="Resolved",$O18=""),"Missing Resolution Date",IF(AND(OR($J18="Resolved",$J18="Canceled"),$P18=""),"Missing Resolution Outcome",IF($X18&lt;&gt;"OK",$X18,"OK"))))))))))))</f>
        <v/>
      </c>
      <c r="Z18" s="27">
        <f>IF($A18="","",IF($Y18&lt;&gt;"OK","Data Issue",IF($G18="Critical","Critical",IF($V18="Overdue","Overdue",IF($W18="Follow-Up Needed","Follow-Up Needed",IF($I18="","Unassigned",""))))))</f>
        <v/>
      </c>
    </row>
    <row r="19">
      <c r="A19" s="22" t="n"/>
      <c r="B19" s="22" t="n"/>
      <c r="C19" s="22" t="n"/>
      <c r="D19" s="22" t="n"/>
      <c r="E19" s="22" t="n"/>
      <c r="F19" s="22" t="n"/>
      <c r="G19" s="22" t="n"/>
      <c r="H19" s="33" t="n"/>
      <c r="I19" s="22" t="n"/>
      <c r="J19" s="22" t="n"/>
      <c r="K19" s="33" t="n"/>
      <c r="L19" s="33" t="n"/>
      <c r="M19" s="33" t="n"/>
      <c r="N19" s="24" t="n"/>
      <c r="O19" s="33" t="n"/>
      <c r="P19" s="24" t="n"/>
      <c r="Q19" s="24" t="n"/>
      <c r="R19" s="25">
        <f>IF($A19="","",IF(OR($J19="Resolved",$J19="Canceled"),"Closed","Active"))</f>
        <v/>
      </c>
      <c r="S19" s="26">
        <f>IF(OR($A19="",$H19=""),"",MAX(0,IF(AND($J19="Resolved",ISNUMBER($O19)),$O19,Dashboard!$B$3)-$H19))</f>
        <v/>
      </c>
      <c r="T19" s="26">
        <f>IF($A19="","",IF($L19="","",MAX(0,Dashboard!$B$3-$L19)))</f>
        <v/>
      </c>
      <c r="U19" s="25">
        <f>IF($S19="","",IF($S19&lt;=7,"0–7 Days",IF($S19&lt;=14,"8–14 Days",IF($S19&lt;=30,"15–30 Days",IF($S19&lt;=60,"31–60 Days","61+ Days")))))</f>
        <v/>
      </c>
      <c r="V19" s="25">
        <f>IF($A19="","",IF($R19="Closed","Closed",IF($K19="","No Target Date",IF($K19&lt;Dashboard!$B$3,"Overdue",IF($K19&lt;=Dashboard!$B$3+Dashboard!$E$3,"Due Soon","On Track")))))</f>
        <v/>
      </c>
      <c r="W19" s="25">
        <f>IF($A19="","",IF($R19="Closed","",IF(AND($M19&lt;&gt;"",$M19&lt;Dashboard!$B$3),"Follow-Up Needed",IF(AND($L19&lt;&gt;"",Dashboard!$B$3-$L19&gt;Dashboard!$I$3),"Follow-Up Needed",""))))</f>
        <v/>
      </c>
      <c r="X19" s="27">
        <f>IF($A19="","",IF(OR($E19="",$F19=""),"Missing Type or Category",IF(COUNTIFS(Lists!$E$2:$E$15,$F19,Lists!$F$2:$F$15,$E19)=1,"OK","Category Mismatch")))</f>
        <v/>
      </c>
      <c r="Y19" s="27">
        <f>IF($A19="","",IF($B19="","Missing Learner Alias",IF($C19="","Missing Program",IF($D19="","Missing Delivery Site",IF($E19="","Missing Hold Category",IF($F19="","Missing Hold Type",IF($G19="","Missing Priority",IF($H19="","Missing Date Opened",IF($J19="","Missing Status",IF(AND($R19="Active",$K19=""),"Missing Target Date",IF(AND($J19="Resolved",$O19=""),"Missing Resolution Date",IF(AND(OR($J19="Resolved",$J19="Canceled"),$P19=""),"Missing Resolution Outcome",IF($X19&lt;&gt;"OK",$X19,"OK"))))))))))))</f>
        <v/>
      </c>
      <c r="Z19" s="27">
        <f>IF($A19="","",IF($Y19&lt;&gt;"OK","Data Issue",IF($G19="Critical","Critical",IF($V19="Overdue","Overdue",IF($W19="Follow-Up Needed","Follow-Up Needed",IF($I19="","Unassigned",""))))))</f>
        <v/>
      </c>
    </row>
    <row r="20">
      <c r="A20" s="22" t="n"/>
      <c r="B20" s="22" t="n"/>
      <c r="C20" s="22" t="n"/>
      <c r="D20" s="22" t="n"/>
      <c r="E20" s="22" t="n"/>
      <c r="F20" s="22" t="n"/>
      <c r="G20" s="22" t="n"/>
      <c r="H20" s="33" t="n"/>
      <c r="I20" s="22" t="n"/>
      <c r="J20" s="22" t="n"/>
      <c r="K20" s="33" t="n"/>
      <c r="L20" s="33" t="n"/>
      <c r="M20" s="33" t="n"/>
      <c r="N20" s="24" t="n"/>
      <c r="O20" s="33" t="n"/>
      <c r="P20" s="24" t="n"/>
      <c r="Q20" s="24" t="n"/>
      <c r="R20" s="25">
        <f>IF($A20="","",IF(OR($J20="Resolved",$J20="Canceled"),"Closed","Active"))</f>
        <v/>
      </c>
      <c r="S20" s="26">
        <f>IF(OR($A20="",$H20=""),"",MAX(0,IF(AND($J20="Resolved",ISNUMBER($O20)),$O20,Dashboard!$B$3)-$H20))</f>
        <v/>
      </c>
      <c r="T20" s="26">
        <f>IF($A20="","",IF($L20="","",MAX(0,Dashboard!$B$3-$L20)))</f>
        <v/>
      </c>
      <c r="U20" s="25">
        <f>IF($S20="","",IF($S20&lt;=7,"0–7 Days",IF($S20&lt;=14,"8–14 Days",IF($S20&lt;=30,"15–30 Days",IF($S20&lt;=60,"31–60 Days","61+ Days")))))</f>
        <v/>
      </c>
      <c r="V20" s="25">
        <f>IF($A20="","",IF($R20="Closed","Closed",IF($K20="","No Target Date",IF($K20&lt;Dashboard!$B$3,"Overdue",IF($K20&lt;=Dashboard!$B$3+Dashboard!$E$3,"Due Soon","On Track")))))</f>
        <v/>
      </c>
      <c r="W20" s="25">
        <f>IF($A20="","",IF($R20="Closed","",IF(AND($M20&lt;&gt;"",$M20&lt;Dashboard!$B$3),"Follow-Up Needed",IF(AND($L20&lt;&gt;"",Dashboard!$B$3-$L20&gt;Dashboard!$I$3),"Follow-Up Needed",""))))</f>
        <v/>
      </c>
      <c r="X20" s="27">
        <f>IF($A20="","",IF(OR($E20="",$F20=""),"Missing Type or Category",IF(COUNTIFS(Lists!$E$2:$E$15,$F20,Lists!$F$2:$F$15,$E20)=1,"OK","Category Mismatch")))</f>
        <v/>
      </c>
      <c r="Y20" s="27">
        <f>IF($A20="","",IF($B20="","Missing Learner Alias",IF($C20="","Missing Program",IF($D20="","Missing Delivery Site",IF($E20="","Missing Hold Category",IF($F20="","Missing Hold Type",IF($G20="","Missing Priority",IF($H20="","Missing Date Opened",IF($J20="","Missing Status",IF(AND($R20="Active",$K20=""),"Missing Target Date",IF(AND($J20="Resolved",$O20=""),"Missing Resolution Date",IF(AND(OR($J20="Resolved",$J20="Canceled"),$P20=""),"Missing Resolution Outcome",IF($X20&lt;&gt;"OK",$X20,"OK"))))))))))))</f>
        <v/>
      </c>
      <c r="Z20" s="27">
        <f>IF($A20="","",IF($Y20&lt;&gt;"OK","Data Issue",IF($G20="Critical","Critical",IF($V20="Overdue","Overdue",IF($W20="Follow-Up Needed","Follow-Up Needed",IF($I20="","Unassigned",""))))))</f>
        <v/>
      </c>
    </row>
    <row r="21">
      <c r="A21" s="22" t="n"/>
      <c r="B21" s="22" t="n"/>
      <c r="C21" s="22" t="n"/>
      <c r="D21" s="22" t="n"/>
      <c r="E21" s="22" t="n"/>
      <c r="F21" s="22" t="n"/>
      <c r="G21" s="22" t="n"/>
      <c r="H21" s="33" t="n"/>
      <c r="I21" s="22" t="n"/>
      <c r="J21" s="22" t="n"/>
      <c r="K21" s="33" t="n"/>
      <c r="L21" s="33" t="n"/>
      <c r="M21" s="33" t="n"/>
      <c r="N21" s="24" t="n"/>
      <c r="O21" s="33" t="n"/>
      <c r="P21" s="24" t="n"/>
      <c r="Q21" s="24" t="n"/>
      <c r="R21" s="25">
        <f>IF($A21="","",IF(OR($J21="Resolved",$J21="Canceled"),"Closed","Active"))</f>
        <v/>
      </c>
      <c r="S21" s="26">
        <f>IF(OR($A21="",$H21=""),"",MAX(0,IF(AND($J21="Resolved",ISNUMBER($O21)),$O21,Dashboard!$B$3)-$H21))</f>
        <v/>
      </c>
      <c r="T21" s="26">
        <f>IF($A21="","",IF($L21="","",MAX(0,Dashboard!$B$3-$L21)))</f>
        <v/>
      </c>
      <c r="U21" s="25">
        <f>IF($S21="","",IF($S21&lt;=7,"0–7 Days",IF($S21&lt;=14,"8–14 Days",IF($S21&lt;=30,"15–30 Days",IF($S21&lt;=60,"31–60 Days","61+ Days")))))</f>
        <v/>
      </c>
      <c r="V21" s="25">
        <f>IF($A21="","",IF($R21="Closed","Closed",IF($K21="","No Target Date",IF($K21&lt;Dashboard!$B$3,"Overdue",IF($K21&lt;=Dashboard!$B$3+Dashboard!$E$3,"Due Soon","On Track")))))</f>
        <v/>
      </c>
      <c r="W21" s="25">
        <f>IF($A21="","",IF($R21="Closed","",IF(AND($M21&lt;&gt;"",$M21&lt;Dashboard!$B$3),"Follow-Up Needed",IF(AND($L21&lt;&gt;"",Dashboard!$B$3-$L21&gt;Dashboard!$I$3),"Follow-Up Needed",""))))</f>
        <v/>
      </c>
      <c r="X21" s="27">
        <f>IF($A21="","",IF(OR($E21="",$F21=""),"Missing Type or Category",IF(COUNTIFS(Lists!$E$2:$E$15,$F21,Lists!$F$2:$F$15,$E21)=1,"OK","Category Mismatch")))</f>
        <v/>
      </c>
      <c r="Y21" s="27">
        <f>IF($A21="","",IF($B21="","Missing Learner Alias",IF($C21="","Missing Program",IF($D21="","Missing Delivery Site",IF($E21="","Missing Hold Category",IF($F21="","Missing Hold Type",IF($G21="","Missing Priority",IF($H21="","Missing Date Opened",IF($J21="","Missing Status",IF(AND($R21="Active",$K21=""),"Missing Target Date",IF(AND($J21="Resolved",$O21=""),"Missing Resolution Date",IF(AND(OR($J21="Resolved",$J21="Canceled"),$P21=""),"Missing Resolution Outcome",IF($X21&lt;&gt;"OK",$X21,"OK"))))))))))))</f>
        <v/>
      </c>
      <c r="Z21" s="27">
        <f>IF($A21="","",IF($Y21&lt;&gt;"OK","Data Issue",IF($G21="Critical","Critical",IF($V21="Overdue","Overdue",IF($W21="Follow-Up Needed","Follow-Up Needed",IF($I21="","Unassigned",""))))))</f>
        <v/>
      </c>
    </row>
    <row r="22">
      <c r="A22" s="22" t="n"/>
      <c r="B22" s="22" t="n"/>
      <c r="C22" s="22" t="n"/>
      <c r="D22" s="22" t="n"/>
      <c r="E22" s="22" t="n"/>
      <c r="F22" s="22" t="n"/>
      <c r="G22" s="22" t="n"/>
      <c r="H22" s="33" t="n"/>
      <c r="I22" s="22" t="n"/>
      <c r="J22" s="22" t="n"/>
      <c r="K22" s="33" t="n"/>
      <c r="L22" s="33" t="n"/>
      <c r="M22" s="33" t="n"/>
      <c r="N22" s="24" t="n"/>
      <c r="O22" s="33" t="n"/>
      <c r="P22" s="24" t="n"/>
      <c r="Q22" s="24" t="n"/>
      <c r="R22" s="25">
        <f>IF($A22="","",IF(OR($J22="Resolved",$J22="Canceled"),"Closed","Active"))</f>
        <v/>
      </c>
      <c r="S22" s="26">
        <f>IF(OR($A22="",$H22=""),"",MAX(0,IF(AND($J22="Resolved",ISNUMBER($O22)),$O22,Dashboard!$B$3)-$H22))</f>
        <v/>
      </c>
      <c r="T22" s="26">
        <f>IF($A22="","",IF($L22="","",MAX(0,Dashboard!$B$3-$L22)))</f>
        <v/>
      </c>
      <c r="U22" s="25">
        <f>IF($S22="","",IF($S22&lt;=7,"0–7 Days",IF($S22&lt;=14,"8–14 Days",IF($S22&lt;=30,"15–30 Days",IF($S22&lt;=60,"31–60 Days","61+ Days")))))</f>
        <v/>
      </c>
      <c r="V22" s="25">
        <f>IF($A22="","",IF($R22="Closed","Closed",IF($K22="","No Target Date",IF($K22&lt;Dashboard!$B$3,"Overdue",IF($K22&lt;=Dashboard!$B$3+Dashboard!$E$3,"Due Soon","On Track")))))</f>
        <v/>
      </c>
      <c r="W22" s="25">
        <f>IF($A22="","",IF($R22="Closed","",IF(AND($M22&lt;&gt;"",$M22&lt;Dashboard!$B$3),"Follow-Up Needed",IF(AND($L22&lt;&gt;"",Dashboard!$B$3-$L22&gt;Dashboard!$I$3),"Follow-Up Needed",""))))</f>
        <v/>
      </c>
      <c r="X22" s="27">
        <f>IF($A22="","",IF(OR($E22="",$F22=""),"Missing Type or Category",IF(COUNTIFS(Lists!$E$2:$E$15,$F22,Lists!$F$2:$F$15,$E22)=1,"OK","Category Mismatch")))</f>
        <v/>
      </c>
      <c r="Y22" s="27">
        <f>IF($A22="","",IF($B22="","Missing Learner Alias",IF($C22="","Missing Program",IF($D22="","Missing Delivery Site",IF($E22="","Missing Hold Category",IF($F22="","Missing Hold Type",IF($G22="","Missing Priority",IF($H22="","Missing Date Opened",IF($J22="","Missing Status",IF(AND($R22="Active",$K22=""),"Missing Target Date",IF(AND($J22="Resolved",$O22=""),"Missing Resolution Date",IF(AND(OR($J22="Resolved",$J22="Canceled"),$P22=""),"Missing Resolution Outcome",IF($X22&lt;&gt;"OK",$X22,"OK"))))))))))))</f>
        <v/>
      </c>
      <c r="Z22" s="27">
        <f>IF($A22="","",IF($Y22&lt;&gt;"OK","Data Issue",IF($G22="Critical","Critical",IF($V22="Overdue","Overdue",IF($W22="Follow-Up Needed","Follow-Up Needed",IF($I22="","Unassigned",""))))))</f>
        <v/>
      </c>
    </row>
    <row r="23">
      <c r="A23" s="22" t="n"/>
      <c r="B23" s="22" t="n"/>
      <c r="C23" s="22" t="n"/>
      <c r="D23" s="22" t="n"/>
      <c r="E23" s="22" t="n"/>
      <c r="F23" s="22" t="n"/>
      <c r="G23" s="22" t="n"/>
      <c r="H23" s="33" t="n"/>
      <c r="I23" s="22" t="n"/>
      <c r="J23" s="22" t="n"/>
      <c r="K23" s="33" t="n"/>
      <c r="L23" s="33" t="n"/>
      <c r="M23" s="33" t="n"/>
      <c r="N23" s="24" t="n"/>
      <c r="O23" s="33" t="n"/>
      <c r="P23" s="24" t="n"/>
      <c r="Q23" s="24" t="n"/>
      <c r="R23" s="25">
        <f>IF($A23="","",IF(OR($J23="Resolved",$J23="Canceled"),"Closed","Active"))</f>
        <v/>
      </c>
      <c r="S23" s="26">
        <f>IF(OR($A23="",$H23=""),"",MAX(0,IF(AND($J23="Resolved",ISNUMBER($O23)),$O23,Dashboard!$B$3)-$H23))</f>
        <v/>
      </c>
      <c r="T23" s="26">
        <f>IF($A23="","",IF($L23="","",MAX(0,Dashboard!$B$3-$L23)))</f>
        <v/>
      </c>
      <c r="U23" s="25">
        <f>IF($S23="","",IF($S23&lt;=7,"0–7 Days",IF($S23&lt;=14,"8–14 Days",IF($S23&lt;=30,"15–30 Days",IF($S23&lt;=60,"31–60 Days","61+ Days")))))</f>
        <v/>
      </c>
      <c r="V23" s="25">
        <f>IF($A23="","",IF($R23="Closed","Closed",IF($K23="","No Target Date",IF($K23&lt;Dashboard!$B$3,"Overdue",IF($K23&lt;=Dashboard!$B$3+Dashboard!$E$3,"Due Soon","On Track")))))</f>
        <v/>
      </c>
      <c r="W23" s="25">
        <f>IF($A23="","",IF($R23="Closed","",IF(AND($M23&lt;&gt;"",$M23&lt;Dashboard!$B$3),"Follow-Up Needed",IF(AND($L23&lt;&gt;"",Dashboard!$B$3-$L23&gt;Dashboard!$I$3),"Follow-Up Needed",""))))</f>
        <v/>
      </c>
      <c r="X23" s="27">
        <f>IF($A23="","",IF(OR($E23="",$F23=""),"Missing Type or Category",IF(COUNTIFS(Lists!$E$2:$E$15,$F23,Lists!$F$2:$F$15,$E23)=1,"OK","Category Mismatch")))</f>
        <v/>
      </c>
      <c r="Y23" s="27">
        <f>IF($A23="","",IF($B23="","Missing Learner Alias",IF($C23="","Missing Program",IF($D23="","Missing Delivery Site",IF($E23="","Missing Hold Category",IF($F23="","Missing Hold Type",IF($G23="","Missing Priority",IF($H23="","Missing Date Opened",IF($J23="","Missing Status",IF(AND($R23="Active",$K23=""),"Missing Target Date",IF(AND($J23="Resolved",$O23=""),"Missing Resolution Date",IF(AND(OR($J23="Resolved",$J23="Canceled"),$P23=""),"Missing Resolution Outcome",IF($X23&lt;&gt;"OK",$X23,"OK"))))))))))))</f>
        <v/>
      </c>
      <c r="Z23" s="27">
        <f>IF($A23="","",IF($Y23&lt;&gt;"OK","Data Issue",IF($G23="Critical","Critical",IF($V23="Overdue","Overdue",IF($W23="Follow-Up Needed","Follow-Up Needed",IF($I23="","Unassigned",""))))))</f>
        <v/>
      </c>
    </row>
    <row r="24">
      <c r="A24" s="22" t="n"/>
      <c r="B24" s="22" t="n"/>
      <c r="C24" s="22" t="n"/>
      <c r="D24" s="22" t="n"/>
      <c r="E24" s="22" t="n"/>
      <c r="F24" s="22" t="n"/>
      <c r="G24" s="22" t="n"/>
      <c r="H24" s="33" t="n"/>
      <c r="I24" s="22" t="n"/>
      <c r="J24" s="22" t="n"/>
      <c r="K24" s="33" t="n"/>
      <c r="L24" s="33" t="n"/>
      <c r="M24" s="33" t="n"/>
      <c r="N24" s="24" t="n"/>
      <c r="O24" s="33" t="n"/>
      <c r="P24" s="24" t="n"/>
      <c r="Q24" s="24" t="n"/>
      <c r="R24" s="25">
        <f>IF($A24="","",IF(OR($J24="Resolved",$J24="Canceled"),"Closed","Active"))</f>
        <v/>
      </c>
      <c r="S24" s="26">
        <f>IF(OR($A24="",$H24=""),"",MAX(0,IF(AND($J24="Resolved",ISNUMBER($O24)),$O24,Dashboard!$B$3)-$H24))</f>
        <v/>
      </c>
      <c r="T24" s="26">
        <f>IF($A24="","",IF($L24="","",MAX(0,Dashboard!$B$3-$L24)))</f>
        <v/>
      </c>
      <c r="U24" s="25">
        <f>IF($S24="","",IF($S24&lt;=7,"0–7 Days",IF($S24&lt;=14,"8–14 Days",IF($S24&lt;=30,"15–30 Days",IF($S24&lt;=60,"31–60 Days","61+ Days")))))</f>
        <v/>
      </c>
      <c r="V24" s="25">
        <f>IF($A24="","",IF($R24="Closed","Closed",IF($K24="","No Target Date",IF($K24&lt;Dashboard!$B$3,"Overdue",IF($K24&lt;=Dashboard!$B$3+Dashboard!$E$3,"Due Soon","On Track")))))</f>
        <v/>
      </c>
      <c r="W24" s="25">
        <f>IF($A24="","",IF($R24="Closed","",IF(AND($M24&lt;&gt;"",$M24&lt;Dashboard!$B$3),"Follow-Up Needed",IF(AND($L24&lt;&gt;"",Dashboard!$B$3-$L24&gt;Dashboard!$I$3),"Follow-Up Needed",""))))</f>
        <v/>
      </c>
      <c r="X24" s="27">
        <f>IF($A24="","",IF(OR($E24="",$F24=""),"Missing Type or Category",IF(COUNTIFS(Lists!$E$2:$E$15,$F24,Lists!$F$2:$F$15,$E24)=1,"OK","Category Mismatch")))</f>
        <v/>
      </c>
      <c r="Y24" s="27">
        <f>IF($A24="","",IF($B24="","Missing Learner Alias",IF($C24="","Missing Program",IF($D24="","Missing Delivery Site",IF($E24="","Missing Hold Category",IF($F24="","Missing Hold Type",IF($G24="","Missing Priority",IF($H24="","Missing Date Opened",IF($J24="","Missing Status",IF(AND($R24="Active",$K24=""),"Missing Target Date",IF(AND($J24="Resolved",$O24=""),"Missing Resolution Date",IF(AND(OR($J24="Resolved",$J24="Canceled"),$P24=""),"Missing Resolution Outcome",IF($X24&lt;&gt;"OK",$X24,"OK"))))))))))))</f>
        <v/>
      </c>
      <c r="Z24" s="27">
        <f>IF($A24="","",IF($Y24&lt;&gt;"OK","Data Issue",IF($G24="Critical","Critical",IF($V24="Overdue","Overdue",IF($W24="Follow-Up Needed","Follow-Up Needed",IF($I24="","Unassigned",""))))))</f>
        <v/>
      </c>
    </row>
    <row r="25">
      <c r="A25" s="22" t="n"/>
      <c r="B25" s="22" t="n"/>
      <c r="C25" s="22" t="n"/>
      <c r="D25" s="22" t="n"/>
      <c r="E25" s="22" t="n"/>
      <c r="F25" s="22" t="n"/>
      <c r="G25" s="22" t="n"/>
      <c r="H25" s="33" t="n"/>
      <c r="I25" s="22" t="n"/>
      <c r="J25" s="22" t="n"/>
      <c r="K25" s="33" t="n"/>
      <c r="L25" s="33" t="n"/>
      <c r="M25" s="33" t="n"/>
      <c r="N25" s="24" t="n"/>
      <c r="O25" s="33" t="n"/>
      <c r="P25" s="24" t="n"/>
      <c r="Q25" s="24" t="n"/>
      <c r="R25" s="25">
        <f>IF($A25="","",IF(OR($J25="Resolved",$J25="Canceled"),"Closed","Active"))</f>
        <v/>
      </c>
      <c r="S25" s="26">
        <f>IF(OR($A25="",$H25=""),"",MAX(0,IF(AND($J25="Resolved",ISNUMBER($O25)),$O25,Dashboard!$B$3)-$H25))</f>
        <v/>
      </c>
      <c r="T25" s="26">
        <f>IF($A25="","",IF($L25="","",MAX(0,Dashboard!$B$3-$L25)))</f>
        <v/>
      </c>
      <c r="U25" s="25">
        <f>IF($S25="","",IF($S25&lt;=7,"0–7 Days",IF($S25&lt;=14,"8–14 Days",IF($S25&lt;=30,"15–30 Days",IF($S25&lt;=60,"31–60 Days","61+ Days")))))</f>
        <v/>
      </c>
      <c r="V25" s="25">
        <f>IF($A25="","",IF($R25="Closed","Closed",IF($K25="","No Target Date",IF($K25&lt;Dashboard!$B$3,"Overdue",IF($K25&lt;=Dashboard!$B$3+Dashboard!$E$3,"Due Soon","On Track")))))</f>
        <v/>
      </c>
      <c r="W25" s="25">
        <f>IF($A25="","",IF($R25="Closed","",IF(AND($M25&lt;&gt;"",$M25&lt;Dashboard!$B$3),"Follow-Up Needed",IF(AND($L25&lt;&gt;"",Dashboard!$B$3-$L25&gt;Dashboard!$I$3),"Follow-Up Needed",""))))</f>
        <v/>
      </c>
      <c r="X25" s="27">
        <f>IF($A25="","",IF(OR($E25="",$F25=""),"Missing Type or Category",IF(COUNTIFS(Lists!$E$2:$E$15,$F25,Lists!$F$2:$F$15,$E25)=1,"OK","Category Mismatch")))</f>
        <v/>
      </c>
      <c r="Y25" s="27">
        <f>IF($A25="","",IF($B25="","Missing Learner Alias",IF($C25="","Missing Program",IF($D25="","Missing Delivery Site",IF($E25="","Missing Hold Category",IF($F25="","Missing Hold Type",IF($G25="","Missing Priority",IF($H25="","Missing Date Opened",IF($J25="","Missing Status",IF(AND($R25="Active",$K25=""),"Missing Target Date",IF(AND($J25="Resolved",$O25=""),"Missing Resolution Date",IF(AND(OR($J25="Resolved",$J25="Canceled"),$P25=""),"Missing Resolution Outcome",IF($X25&lt;&gt;"OK",$X25,"OK"))))))))))))</f>
        <v/>
      </c>
      <c r="Z25" s="27">
        <f>IF($A25="","",IF($Y25&lt;&gt;"OK","Data Issue",IF($G25="Critical","Critical",IF($V25="Overdue","Overdue",IF($W25="Follow-Up Needed","Follow-Up Needed",IF($I25="","Unassigned",""))))))</f>
        <v/>
      </c>
    </row>
    <row r="26">
      <c r="A26" s="22" t="n"/>
      <c r="B26" s="22" t="n"/>
      <c r="C26" s="22" t="n"/>
      <c r="D26" s="22" t="n"/>
      <c r="E26" s="22" t="n"/>
      <c r="F26" s="22" t="n"/>
      <c r="G26" s="22" t="n"/>
      <c r="H26" s="33" t="n"/>
      <c r="I26" s="22" t="n"/>
      <c r="J26" s="22" t="n"/>
      <c r="K26" s="33" t="n"/>
      <c r="L26" s="33" t="n"/>
      <c r="M26" s="33" t="n"/>
      <c r="N26" s="24" t="n"/>
      <c r="O26" s="33" t="n"/>
      <c r="P26" s="24" t="n"/>
      <c r="Q26" s="24" t="n"/>
      <c r="R26" s="25">
        <f>IF($A26="","",IF(OR($J26="Resolved",$J26="Canceled"),"Closed","Active"))</f>
        <v/>
      </c>
      <c r="S26" s="26">
        <f>IF(OR($A26="",$H26=""),"",MAX(0,IF(AND($J26="Resolved",ISNUMBER($O26)),$O26,Dashboard!$B$3)-$H26))</f>
        <v/>
      </c>
      <c r="T26" s="26">
        <f>IF($A26="","",IF($L26="","",MAX(0,Dashboard!$B$3-$L26)))</f>
        <v/>
      </c>
      <c r="U26" s="25">
        <f>IF($S26="","",IF($S26&lt;=7,"0–7 Days",IF($S26&lt;=14,"8–14 Days",IF($S26&lt;=30,"15–30 Days",IF($S26&lt;=60,"31–60 Days","61+ Days")))))</f>
        <v/>
      </c>
      <c r="V26" s="25">
        <f>IF($A26="","",IF($R26="Closed","Closed",IF($K26="","No Target Date",IF($K26&lt;Dashboard!$B$3,"Overdue",IF($K26&lt;=Dashboard!$B$3+Dashboard!$E$3,"Due Soon","On Track")))))</f>
        <v/>
      </c>
      <c r="W26" s="25">
        <f>IF($A26="","",IF($R26="Closed","",IF(AND($M26&lt;&gt;"",$M26&lt;Dashboard!$B$3),"Follow-Up Needed",IF(AND($L26&lt;&gt;"",Dashboard!$B$3-$L26&gt;Dashboard!$I$3),"Follow-Up Needed",""))))</f>
        <v/>
      </c>
      <c r="X26" s="27">
        <f>IF($A26="","",IF(OR($E26="",$F26=""),"Missing Type or Category",IF(COUNTIFS(Lists!$E$2:$E$15,$F26,Lists!$F$2:$F$15,$E26)=1,"OK","Category Mismatch")))</f>
        <v/>
      </c>
      <c r="Y26" s="27">
        <f>IF($A26="","",IF($B26="","Missing Learner Alias",IF($C26="","Missing Program",IF($D26="","Missing Delivery Site",IF($E26="","Missing Hold Category",IF($F26="","Missing Hold Type",IF($G26="","Missing Priority",IF($H26="","Missing Date Opened",IF($J26="","Missing Status",IF(AND($R26="Active",$K26=""),"Missing Target Date",IF(AND($J26="Resolved",$O26=""),"Missing Resolution Date",IF(AND(OR($J26="Resolved",$J26="Canceled"),$P26=""),"Missing Resolution Outcome",IF($X26&lt;&gt;"OK",$X26,"OK"))))))))))))</f>
        <v/>
      </c>
      <c r="Z26" s="27">
        <f>IF($A26="","",IF($Y26&lt;&gt;"OK","Data Issue",IF($G26="Critical","Critical",IF($V26="Overdue","Overdue",IF($W26="Follow-Up Needed","Follow-Up Needed",IF($I26="","Unassigned",""))))))</f>
        <v/>
      </c>
    </row>
    <row r="27">
      <c r="A27" s="22" t="n"/>
      <c r="B27" s="22" t="n"/>
      <c r="C27" s="22" t="n"/>
      <c r="D27" s="22" t="n"/>
      <c r="E27" s="22" t="n"/>
      <c r="F27" s="22" t="n"/>
      <c r="G27" s="22" t="n"/>
      <c r="H27" s="33" t="n"/>
      <c r="I27" s="22" t="n"/>
      <c r="J27" s="22" t="n"/>
      <c r="K27" s="33" t="n"/>
      <c r="L27" s="33" t="n"/>
      <c r="M27" s="33" t="n"/>
      <c r="N27" s="24" t="n"/>
      <c r="O27" s="33" t="n"/>
      <c r="P27" s="24" t="n"/>
      <c r="Q27" s="24" t="n"/>
      <c r="R27" s="25">
        <f>IF($A27="","",IF(OR($J27="Resolved",$J27="Canceled"),"Closed","Active"))</f>
        <v/>
      </c>
      <c r="S27" s="26">
        <f>IF(OR($A27="",$H27=""),"",MAX(0,IF(AND($J27="Resolved",ISNUMBER($O27)),$O27,Dashboard!$B$3)-$H27))</f>
        <v/>
      </c>
      <c r="T27" s="26">
        <f>IF($A27="","",IF($L27="","",MAX(0,Dashboard!$B$3-$L27)))</f>
        <v/>
      </c>
      <c r="U27" s="25">
        <f>IF($S27="","",IF($S27&lt;=7,"0–7 Days",IF($S27&lt;=14,"8–14 Days",IF($S27&lt;=30,"15–30 Days",IF($S27&lt;=60,"31–60 Days","61+ Days")))))</f>
        <v/>
      </c>
      <c r="V27" s="25">
        <f>IF($A27="","",IF($R27="Closed","Closed",IF($K27="","No Target Date",IF($K27&lt;Dashboard!$B$3,"Overdue",IF($K27&lt;=Dashboard!$B$3+Dashboard!$E$3,"Due Soon","On Track")))))</f>
        <v/>
      </c>
      <c r="W27" s="25">
        <f>IF($A27="","",IF($R27="Closed","",IF(AND($M27&lt;&gt;"",$M27&lt;Dashboard!$B$3),"Follow-Up Needed",IF(AND($L27&lt;&gt;"",Dashboard!$B$3-$L27&gt;Dashboard!$I$3),"Follow-Up Needed",""))))</f>
        <v/>
      </c>
      <c r="X27" s="27">
        <f>IF($A27="","",IF(OR($E27="",$F27=""),"Missing Type or Category",IF(COUNTIFS(Lists!$E$2:$E$15,$F27,Lists!$F$2:$F$15,$E27)=1,"OK","Category Mismatch")))</f>
        <v/>
      </c>
      <c r="Y27" s="27">
        <f>IF($A27="","",IF($B27="","Missing Learner Alias",IF($C27="","Missing Program",IF($D27="","Missing Delivery Site",IF($E27="","Missing Hold Category",IF($F27="","Missing Hold Type",IF($G27="","Missing Priority",IF($H27="","Missing Date Opened",IF($J27="","Missing Status",IF(AND($R27="Active",$K27=""),"Missing Target Date",IF(AND($J27="Resolved",$O27=""),"Missing Resolution Date",IF(AND(OR($J27="Resolved",$J27="Canceled"),$P27=""),"Missing Resolution Outcome",IF($X27&lt;&gt;"OK",$X27,"OK"))))))))))))</f>
        <v/>
      </c>
      <c r="Z27" s="27">
        <f>IF($A27="","",IF($Y27&lt;&gt;"OK","Data Issue",IF($G27="Critical","Critical",IF($V27="Overdue","Overdue",IF($W27="Follow-Up Needed","Follow-Up Needed",IF($I27="","Unassigned",""))))))</f>
        <v/>
      </c>
    </row>
    <row r="28">
      <c r="A28" s="22" t="n"/>
      <c r="B28" s="22" t="n"/>
      <c r="C28" s="22" t="n"/>
      <c r="D28" s="22" t="n"/>
      <c r="E28" s="22" t="n"/>
      <c r="F28" s="22" t="n"/>
      <c r="G28" s="22" t="n"/>
      <c r="H28" s="33" t="n"/>
      <c r="I28" s="22" t="n"/>
      <c r="J28" s="22" t="n"/>
      <c r="K28" s="33" t="n"/>
      <c r="L28" s="33" t="n"/>
      <c r="M28" s="33" t="n"/>
      <c r="N28" s="24" t="n"/>
      <c r="O28" s="33" t="n"/>
      <c r="P28" s="24" t="n"/>
      <c r="Q28" s="24" t="n"/>
      <c r="R28" s="25">
        <f>IF($A28="","",IF(OR($J28="Resolved",$J28="Canceled"),"Closed","Active"))</f>
        <v/>
      </c>
      <c r="S28" s="26">
        <f>IF(OR($A28="",$H28=""),"",MAX(0,IF(AND($J28="Resolved",ISNUMBER($O28)),$O28,Dashboard!$B$3)-$H28))</f>
        <v/>
      </c>
      <c r="T28" s="26">
        <f>IF($A28="","",IF($L28="","",MAX(0,Dashboard!$B$3-$L28)))</f>
        <v/>
      </c>
      <c r="U28" s="25">
        <f>IF($S28="","",IF($S28&lt;=7,"0–7 Days",IF($S28&lt;=14,"8–14 Days",IF($S28&lt;=30,"15–30 Days",IF($S28&lt;=60,"31–60 Days","61+ Days")))))</f>
        <v/>
      </c>
      <c r="V28" s="25">
        <f>IF($A28="","",IF($R28="Closed","Closed",IF($K28="","No Target Date",IF($K28&lt;Dashboard!$B$3,"Overdue",IF($K28&lt;=Dashboard!$B$3+Dashboard!$E$3,"Due Soon","On Track")))))</f>
        <v/>
      </c>
      <c r="W28" s="25">
        <f>IF($A28="","",IF($R28="Closed","",IF(AND($M28&lt;&gt;"",$M28&lt;Dashboard!$B$3),"Follow-Up Needed",IF(AND($L28&lt;&gt;"",Dashboard!$B$3-$L28&gt;Dashboard!$I$3),"Follow-Up Needed",""))))</f>
        <v/>
      </c>
      <c r="X28" s="27">
        <f>IF($A28="","",IF(OR($E28="",$F28=""),"Missing Type or Category",IF(COUNTIFS(Lists!$E$2:$E$15,$F28,Lists!$F$2:$F$15,$E28)=1,"OK","Category Mismatch")))</f>
        <v/>
      </c>
      <c r="Y28" s="27">
        <f>IF($A28="","",IF($B28="","Missing Learner Alias",IF($C28="","Missing Program",IF($D28="","Missing Delivery Site",IF($E28="","Missing Hold Category",IF($F28="","Missing Hold Type",IF($G28="","Missing Priority",IF($H28="","Missing Date Opened",IF($J28="","Missing Status",IF(AND($R28="Active",$K28=""),"Missing Target Date",IF(AND($J28="Resolved",$O28=""),"Missing Resolution Date",IF(AND(OR($J28="Resolved",$J28="Canceled"),$P28=""),"Missing Resolution Outcome",IF($X28&lt;&gt;"OK",$X28,"OK"))))))))))))</f>
        <v/>
      </c>
      <c r="Z28" s="27">
        <f>IF($A28="","",IF($Y28&lt;&gt;"OK","Data Issue",IF($G28="Critical","Critical",IF($V28="Overdue","Overdue",IF($W28="Follow-Up Needed","Follow-Up Needed",IF($I28="","Unassigned",""))))))</f>
        <v/>
      </c>
    </row>
    <row r="29">
      <c r="A29" s="22" t="n"/>
      <c r="B29" s="22" t="n"/>
      <c r="C29" s="22" t="n"/>
      <c r="D29" s="22" t="n"/>
      <c r="E29" s="22" t="n"/>
      <c r="F29" s="22" t="n"/>
      <c r="G29" s="22" t="n"/>
      <c r="H29" s="33" t="n"/>
      <c r="I29" s="22" t="n"/>
      <c r="J29" s="22" t="n"/>
      <c r="K29" s="33" t="n"/>
      <c r="L29" s="33" t="n"/>
      <c r="M29" s="33" t="n"/>
      <c r="N29" s="24" t="n"/>
      <c r="O29" s="33" t="n"/>
      <c r="P29" s="24" t="n"/>
      <c r="Q29" s="24" t="n"/>
      <c r="R29" s="25">
        <f>IF($A29="","",IF(OR($J29="Resolved",$J29="Canceled"),"Closed","Active"))</f>
        <v/>
      </c>
      <c r="S29" s="26">
        <f>IF(OR($A29="",$H29=""),"",MAX(0,IF(AND($J29="Resolved",ISNUMBER($O29)),$O29,Dashboard!$B$3)-$H29))</f>
        <v/>
      </c>
      <c r="T29" s="26">
        <f>IF($A29="","",IF($L29="","",MAX(0,Dashboard!$B$3-$L29)))</f>
        <v/>
      </c>
      <c r="U29" s="25">
        <f>IF($S29="","",IF($S29&lt;=7,"0–7 Days",IF($S29&lt;=14,"8–14 Days",IF($S29&lt;=30,"15–30 Days",IF($S29&lt;=60,"31–60 Days","61+ Days")))))</f>
        <v/>
      </c>
      <c r="V29" s="25">
        <f>IF($A29="","",IF($R29="Closed","Closed",IF($K29="","No Target Date",IF($K29&lt;Dashboard!$B$3,"Overdue",IF($K29&lt;=Dashboard!$B$3+Dashboard!$E$3,"Due Soon","On Track")))))</f>
        <v/>
      </c>
      <c r="W29" s="25">
        <f>IF($A29="","",IF($R29="Closed","",IF(AND($M29&lt;&gt;"",$M29&lt;Dashboard!$B$3),"Follow-Up Needed",IF(AND($L29&lt;&gt;"",Dashboard!$B$3-$L29&gt;Dashboard!$I$3),"Follow-Up Needed",""))))</f>
        <v/>
      </c>
      <c r="X29" s="27">
        <f>IF($A29="","",IF(OR($E29="",$F29=""),"Missing Type or Category",IF(COUNTIFS(Lists!$E$2:$E$15,$F29,Lists!$F$2:$F$15,$E29)=1,"OK","Category Mismatch")))</f>
        <v/>
      </c>
      <c r="Y29" s="27">
        <f>IF($A29="","",IF($B29="","Missing Learner Alias",IF($C29="","Missing Program",IF($D29="","Missing Delivery Site",IF($E29="","Missing Hold Category",IF($F29="","Missing Hold Type",IF($G29="","Missing Priority",IF($H29="","Missing Date Opened",IF($J29="","Missing Status",IF(AND($R29="Active",$K29=""),"Missing Target Date",IF(AND($J29="Resolved",$O29=""),"Missing Resolution Date",IF(AND(OR($J29="Resolved",$J29="Canceled"),$P29=""),"Missing Resolution Outcome",IF($X29&lt;&gt;"OK",$X29,"OK"))))))))))))</f>
        <v/>
      </c>
      <c r="Z29" s="27">
        <f>IF($A29="","",IF($Y29&lt;&gt;"OK","Data Issue",IF($G29="Critical","Critical",IF($V29="Overdue","Overdue",IF($W29="Follow-Up Needed","Follow-Up Needed",IF($I29="","Unassigned",""))))))</f>
        <v/>
      </c>
    </row>
    <row r="30">
      <c r="A30" s="22" t="n"/>
      <c r="B30" s="22" t="n"/>
      <c r="C30" s="22" t="n"/>
      <c r="D30" s="22" t="n"/>
      <c r="E30" s="22" t="n"/>
      <c r="F30" s="22" t="n"/>
      <c r="G30" s="22" t="n"/>
      <c r="H30" s="33" t="n"/>
      <c r="I30" s="22" t="n"/>
      <c r="J30" s="22" t="n"/>
      <c r="K30" s="33" t="n"/>
      <c r="L30" s="33" t="n"/>
      <c r="M30" s="33" t="n"/>
      <c r="N30" s="24" t="n"/>
      <c r="O30" s="33" t="n"/>
      <c r="P30" s="24" t="n"/>
      <c r="Q30" s="24" t="n"/>
      <c r="R30" s="25">
        <f>IF($A30="","",IF(OR($J30="Resolved",$J30="Canceled"),"Closed","Active"))</f>
        <v/>
      </c>
      <c r="S30" s="26">
        <f>IF(OR($A30="",$H30=""),"",MAX(0,IF(AND($J30="Resolved",ISNUMBER($O30)),$O30,Dashboard!$B$3)-$H30))</f>
        <v/>
      </c>
      <c r="T30" s="26">
        <f>IF($A30="","",IF($L30="","",MAX(0,Dashboard!$B$3-$L30)))</f>
        <v/>
      </c>
      <c r="U30" s="25">
        <f>IF($S30="","",IF($S30&lt;=7,"0–7 Days",IF($S30&lt;=14,"8–14 Days",IF($S30&lt;=30,"15–30 Days",IF($S30&lt;=60,"31–60 Days","61+ Days")))))</f>
        <v/>
      </c>
      <c r="V30" s="25">
        <f>IF($A30="","",IF($R30="Closed","Closed",IF($K30="","No Target Date",IF($K30&lt;Dashboard!$B$3,"Overdue",IF($K30&lt;=Dashboard!$B$3+Dashboard!$E$3,"Due Soon","On Track")))))</f>
        <v/>
      </c>
      <c r="W30" s="25">
        <f>IF($A30="","",IF($R30="Closed","",IF(AND($M30&lt;&gt;"",$M30&lt;Dashboard!$B$3),"Follow-Up Needed",IF(AND($L30&lt;&gt;"",Dashboard!$B$3-$L30&gt;Dashboard!$I$3),"Follow-Up Needed",""))))</f>
        <v/>
      </c>
      <c r="X30" s="27">
        <f>IF($A30="","",IF(OR($E30="",$F30=""),"Missing Type or Category",IF(COUNTIFS(Lists!$E$2:$E$15,$F30,Lists!$F$2:$F$15,$E30)=1,"OK","Category Mismatch")))</f>
        <v/>
      </c>
      <c r="Y30" s="27">
        <f>IF($A30="","",IF($B30="","Missing Learner Alias",IF($C30="","Missing Program",IF($D30="","Missing Delivery Site",IF($E30="","Missing Hold Category",IF($F30="","Missing Hold Type",IF($G30="","Missing Priority",IF($H30="","Missing Date Opened",IF($J30="","Missing Status",IF(AND($R30="Active",$K30=""),"Missing Target Date",IF(AND($J30="Resolved",$O30=""),"Missing Resolution Date",IF(AND(OR($J30="Resolved",$J30="Canceled"),$P30=""),"Missing Resolution Outcome",IF($X30&lt;&gt;"OK",$X30,"OK"))))))))))))</f>
        <v/>
      </c>
      <c r="Z30" s="27">
        <f>IF($A30="","",IF($Y30&lt;&gt;"OK","Data Issue",IF($G30="Critical","Critical",IF($V30="Overdue","Overdue",IF($W30="Follow-Up Needed","Follow-Up Needed",IF($I30="","Unassigned",""))))))</f>
        <v/>
      </c>
    </row>
    <row r="31">
      <c r="A31" s="22" t="n"/>
      <c r="B31" s="22" t="n"/>
      <c r="C31" s="22" t="n"/>
      <c r="D31" s="22" t="n"/>
      <c r="E31" s="22" t="n"/>
      <c r="F31" s="22" t="n"/>
      <c r="G31" s="22" t="n"/>
      <c r="H31" s="33" t="n"/>
      <c r="I31" s="22" t="n"/>
      <c r="J31" s="22" t="n"/>
      <c r="K31" s="33" t="n"/>
      <c r="L31" s="33" t="n"/>
      <c r="M31" s="33" t="n"/>
      <c r="N31" s="24" t="n"/>
      <c r="O31" s="33" t="n"/>
      <c r="P31" s="24" t="n"/>
      <c r="Q31" s="24" t="n"/>
      <c r="R31" s="25">
        <f>IF($A31="","",IF(OR($J31="Resolved",$J31="Canceled"),"Closed","Active"))</f>
        <v/>
      </c>
      <c r="S31" s="26">
        <f>IF(OR($A31="",$H31=""),"",MAX(0,IF(AND($J31="Resolved",ISNUMBER($O31)),$O31,Dashboard!$B$3)-$H31))</f>
        <v/>
      </c>
      <c r="T31" s="26">
        <f>IF($A31="","",IF($L31="","",MAX(0,Dashboard!$B$3-$L31)))</f>
        <v/>
      </c>
      <c r="U31" s="25">
        <f>IF($S31="","",IF($S31&lt;=7,"0–7 Days",IF($S31&lt;=14,"8–14 Days",IF($S31&lt;=30,"15–30 Days",IF($S31&lt;=60,"31–60 Days","61+ Days")))))</f>
        <v/>
      </c>
      <c r="V31" s="25">
        <f>IF($A31="","",IF($R31="Closed","Closed",IF($K31="","No Target Date",IF($K31&lt;Dashboard!$B$3,"Overdue",IF($K31&lt;=Dashboard!$B$3+Dashboard!$E$3,"Due Soon","On Track")))))</f>
        <v/>
      </c>
      <c r="W31" s="25">
        <f>IF($A31="","",IF($R31="Closed","",IF(AND($M31&lt;&gt;"",$M31&lt;Dashboard!$B$3),"Follow-Up Needed",IF(AND($L31&lt;&gt;"",Dashboard!$B$3-$L31&gt;Dashboard!$I$3),"Follow-Up Needed",""))))</f>
        <v/>
      </c>
      <c r="X31" s="27">
        <f>IF($A31="","",IF(OR($E31="",$F31=""),"Missing Type or Category",IF(COUNTIFS(Lists!$E$2:$E$15,$F31,Lists!$F$2:$F$15,$E31)=1,"OK","Category Mismatch")))</f>
        <v/>
      </c>
      <c r="Y31" s="27">
        <f>IF($A31="","",IF($B31="","Missing Learner Alias",IF($C31="","Missing Program",IF($D31="","Missing Delivery Site",IF($E31="","Missing Hold Category",IF($F31="","Missing Hold Type",IF($G31="","Missing Priority",IF($H31="","Missing Date Opened",IF($J31="","Missing Status",IF(AND($R31="Active",$K31=""),"Missing Target Date",IF(AND($J31="Resolved",$O31=""),"Missing Resolution Date",IF(AND(OR($J31="Resolved",$J31="Canceled"),$P31=""),"Missing Resolution Outcome",IF($X31&lt;&gt;"OK",$X31,"OK"))))))))))))</f>
        <v/>
      </c>
      <c r="Z31" s="27">
        <f>IF($A31="","",IF($Y31&lt;&gt;"OK","Data Issue",IF($G31="Critical","Critical",IF($V31="Overdue","Overdue",IF($W31="Follow-Up Needed","Follow-Up Needed",IF($I31="","Unassigned",""))))))</f>
        <v/>
      </c>
    </row>
    <row r="32">
      <c r="A32" s="22" t="n"/>
      <c r="B32" s="22" t="n"/>
      <c r="C32" s="22" t="n"/>
      <c r="D32" s="22" t="n"/>
      <c r="E32" s="22" t="n"/>
      <c r="F32" s="22" t="n"/>
      <c r="G32" s="22" t="n"/>
      <c r="H32" s="33" t="n"/>
      <c r="I32" s="22" t="n"/>
      <c r="J32" s="22" t="n"/>
      <c r="K32" s="33" t="n"/>
      <c r="L32" s="33" t="n"/>
      <c r="M32" s="33" t="n"/>
      <c r="N32" s="24" t="n"/>
      <c r="O32" s="33" t="n"/>
      <c r="P32" s="24" t="n"/>
      <c r="Q32" s="24" t="n"/>
      <c r="R32" s="25">
        <f>IF($A32="","",IF(OR($J32="Resolved",$J32="Canceled"),"Closed","Active"))</f>
        <v/>
      </c>
      <c r="S32" s="26">
        <f>IF(OR($A32="",$H32=""),"",MAX(0,IF(AND($J32="Resolved",ISNUMBER($O32)),$O32,Dashboard!$B$3)-$H32))</f>
        <v/>
      </c>
      <c r="T32" s="26">
        <f>IF($A32="","",IF($L32="","",MAX(0,Dashboard!$B$3-$L32)))</f>
        <v/>
      </c>
      <c r="U32" s="25">
        <f>IF($S32="","",IF($S32&lt;=7,"0–7 Days",IF($S32&lt;=14,"8–14 Days",IF($S32&lt;=30,"15–30 Days",IF($S32&lt;=60,"31–60 Days","61+ Days")))))</f>
        <v/>
      </c>
      <c r="V32" s="25">
        <f>IF($A32="","",IF($R32="Closed","Closed",IF($K32="","No Target Date",IF($K32&lt;Dashboard!$B$3,"Overdue",IF($K32&lt;=Dashboard!$B$3+Dashboard!$E$3,"Due Soon","On Track")))))</f>
        <v/>
      </c>
      <c r="W32" s="25">
        <f>IF($A32="","",IF($R32="Closed","",IF(AND($M32&lt;&gt;"",$M32&lt;Dashboard!$B$3),"Follow-Up Needed",IF(AND($L32&lt;&gt;"",Dashboard!$B$3-$L32&gt;Dashboard!$I$3),"Follow-Up Needed",""))))</f>
        <v/>
      </c>
      <c r="X32" s="27">
        <f>IF($A32="","",IF(OR($E32="",$F32=""),"Missing Type or Category",IF(COUNTIFS(Lists!$E$2:$E$15,$F32,Lists!$F$2:$F$15,$E32)=1,"OK","Category Mismatch")))</f>
        <v/>
      </c>
      <c r="Y32" s="27">
        <f>IF($A32="","",IF($B32="","Missing Learner Alias",IF($C32="","Missing Program",IF($D32="","Missing Delivery Site",IF($E32="","Missing Hold Category",IF($F32="","Missing Hold Type",IF($G32="","Missing Priority",IF($H32="","Missing Date Opened",IF($J32="","Missing Status",IF(AND($R32="Active",$K32=""),"Missing Target Date",IF(AND($J32="Resolved",$O32=""),"Missing Resolution Date",IF(AND(OR($J32="Resolved",$J32="Canceled"),$P32=""),"Missing Resolution Outcome",IF($X32&lt;&gt;"OK",$X32,"OK"))))))))))))</f>
        <v/>
      </c>
      <c r="Z32" s="27">
        <f>IF($A32="","",IF($Y32&lt;&gt;"OK","Data Issue",IF($G32="Critical","Critical",IF($V32="Overdue","Overdue",IF($W32="Follow-Up Needed","Follow-Up Needed",IF($I32="","Unassigned",""))))))</f>
        <v/>
      </c>
    </row>
    <row r="33">
      <c r="A33" s="22" t="n"/>
      <c r="B33" s="22" t="n"/>
      <c r="C33" s="22" t="n"/>
      <c r="D33" s="22" t="n"/>
      <c r="E33" s="22" t="n"/>
      <c r="F33" s="22" t="n"/>
      <c r="G33" s="22" t="n"/>
      <c r="H33" s="33" t="n"/>
      <c r="I33" s="22" t="n"/>
      <c r="J33" s="22" t="n"/>
      <c r="K33" s="33" t="n"/>
      <c r="L33" s="33" t="n"/>
      <c r="M33" s="33" t="n"/>
      <c r="N33" s="24" t="n"/>
      <c r="O33" s="33" t="n"/>
      <c r="P33" s="24" t="n"/>
      <c r="Q33" s="24" t="n"/>
      <c r="R33" s="25">
        <f>IF($A33="","",IF(OR($J33="Resolved",$J33="Canceled"),"Closed","Active"))</f>
        <v/>
      </c>
      <c r="S33" s="26">
        <f>IF(OR($A33="",$H33=""),"",MAX(0,IF(AND($J33="Resolved",ISNUMBER($O33)),$O33,Dashboard!$B$3)-$H33))</f>
        <v/>
      </c>
      <c r="T33" s="26">
        <f>IF($A33="","",IF($L33="","",MAX(0,Dashboard!$B$3-$L33)))</f>
        <v/>
      </c>
      <c r="U33" s="25">
        <f>IF($S33="","",IF($S33&lt;=7,"0–7 Days",IF($S33&lt;=14,"8–14 Days",IF($S33&lt;=30,"15–30 Days",IF($S33&lt;=60,"31–60 Days","61+ Days")))))</f>
        <v/>
      </c>
      <c r="V33" s="25">
        <f>IF($A33="","",IF($R33="Closed","Closed",IF($K33="","No Target Date",IF($K33&lt;Dashboard!$B$3,"Overdue",IF($K33&lt;=Dashboard!$B$3+Dashboard!$E$3,"Due Soon","On Track")))))</f>
        <v/>
      </c>
      <c r="W33" s="25">
        <f>IF($A33="","",IF($R33="Closed","",IF(AND($M33&lt;&gt;"",$M33&lt;Dashboard!$B$3),"Follow-Up Needed",IF(AND($L33&lt;&gt;"",Dashboard!$B$3-$L33&gt;Dashboard!$I$3),"Follow-Up Needed",""))))</f>
        <v/>
      </c>
      <c r="X33" s="27">
        <f>IF($A33="","",IF(OR($E33="",$F33=""),"Missing Type or Category",IF(COUNTIFS(Lists!$E$2:$E$15,$F33,Lists!$F$2:$F$15,$E33)=1,"OK","Category Mismatch")))</f>
        <v/>
      </c>
      <c r="Y33" s="27">
        <f>IF($A33="","",IF($B33="","Missing Learner Alias",IF($C33="","Missing Program",IF($D33="","Missing Delivery Site",IF($E33="","Missing Hold Category",IF($F33="","Missing Hold Type",IF($G33="","Missing Priority",IF($H33="","Missing Date Opened",IF($J33="","Missing Status",IF(AND($R33="Active",$K33=""),"Missing Target Date",IF(AND($J33="Resolved",$O33=""),"Missing Resolution Date",IF(AND(OR($J33="Resolved",$J33="Canceled"),$P33=""),"Missing Resolution Outcome",IF($X33&lt;&gt;"OK",$X33,"OK"))))))))))))</f>
        <v/>
      </c>
      <c r="Z33" s="27">
        <f>IF($A33="","",IF($Y33&lt;&gt;"OK","Data Issue",IF($G33="Critical","Critical",IF($V33="Overdue","Overdue",IF($W33="Follow-Up Needed","Follow-Up Needed",IF($I33="","Unassigned",""))))))</f>
        <v/>
      </c>
    </row>
    <row r="34">
      <c r="A34" s="22" t="n"/>
      <c r="B34" s="22" t="n"/>
      <c r="C34" s="22" t="n"/>
      <c r="D34" s="22" t="n"/>
      <c r="E34" s="22" t="n"/>
      <c r="F34" s="22" t="n"/>
      <c r="G34" s="22" t="n"/>
      <c r="H34" s="33" t="n"/>
      <c r="I34" s="22" t="n"/>
      <c r="J34" s="22" t="n"/>
      <c r="K34" s="33" t="n"/>
      <c r="L34" s="33" t="n"/>
      <c r="M34" s="33" t="n"/>
      <c r="N34" s="24" t="n"/>
      <c r="O34" s="33" t="n"/>
      <c r="P34" s="24" t="n"/>
      <c r="Q34" s="24" t="n"/>
      <c r="R34" s="25">
        <f>IF($A34="","",IF(OR($J34="Resolved",$J34="Canceled"),"Closed","Active"))</f>
        <v/>
      </c>
      <c r="S34" s="26">
        <f>IF(OR($A34="",$H34=""),"",MAX(0,IF(AND($J34="Resolved",ISNUMBER($O34)),$O34,Dashboard!$B$3)-$H34))</f>
        <v/>
      </c>
      <c r="T34" s="26">
        <f>IF($A34="","",IF($L34="","",MAX(0,Dashboard!$B$3-$L34)))</f>
        <v/>
      </c>
      <c r="U34" s="25">
        <f>IF($S34="","",IF($S34&lt;=7,"0–7 Days",IF($S34&lt;=14,"8–14 Days",IF($S34&lt;=30,"15–30 Days",IF($S34&lt;=60,"31–60 Days","61+ Days")))))</f>
        <v/>
      </c>
      <c r="V34" s="25">
        <f>IF($A34="","",IF($R34="Closed","Closed",IF($K34="","No Target Date",IF($K34&lt;Dashboard!$B$3,"Overdue",IF($K34&lt;=Dashboard!$B$3+Dashboard!$E$3,"Due Soon","On Track")))))</f>
        <v/>
      </c>
      <c r="W34" s="25">
        <f>IF($A34="","",IF($R34="Closed","",IF(AND($M34&lt;&gt;"",$M34&lt;Dashboard!$B$3),"Follow-Up Needed",IF(AND($L34&lt;&gt;"",Dashboard!$B$3-$L34&gt;Dashboard!$I$3),"Follow-Up Needed",""))))</f>
        <v/>
      </c>
      <c r="X34" s="27">
        <f>IF($A34="","",IF(OR($E34="",$F34=""),"Missing Type or Category",IF(COUNTIFS(Lists!$E$2:$E$15,$F34,Lists!$F$2:$F$15,$E34)=1,"OK","Category Mismatch")))</f>
        <v/>
      </c>
      <c r="Y34" s="27">
        <f>IF($A34="","",IF($B34="","Missing Learner Alias",IF($C34="","Missing Program",IF($D34="","Missing Delivery Site",IF($E34="","Missing Hold Category",IF($F34="","Missing Hold Type",IF($G34="","Missing Priority",IF($H34="","Missing Date Opened",IF($J34="","Missing Status",IF(AND($R34="Active",$K34=""),"Missing Target Date",IF(AND($J34="Resolved",$O34=""),"Missing Resolution Date",IF(AND(OR($J34="Resolved",$J34="Canceled"),$P34=""),"Missing Resolution Outcome",IF($X34&lt;&gt;"OK",$X34,"OK"))))))))))))</f>
        <v/>
      </c>
      <c r="Z34" s="27">
        <f>IF($A34="","",IF($Y34&lt;&gt;"OK","Data Issue",IF($G34="Critical","Critical",IF($V34="Overdue","Overdue",IF($W34="Follow-Up Needed","Follow-Up Needed",IF($I34="","Unassigned",""))))))</f>
        <v/>
      </c>
    </row>
    <row r="35">
      <c r="A35" s="22" t="n"/>
      <c r="B35" s="22" t="n"/>
      <c r="C35" s="22" t="n"/>
      <c r="D35" s="22" t="n"/>
      <c r="E35" s="22" t="n"/>
      <c r="F35" s="22" t="n"/>
      <c r="G35" s="22" t="n"/>
      <c r="H35" s="33" t="n"/>
      <c r="I35" s="22" t="n"/>
      <c r="J35" s="22" t="n"/>
      <c r="K35" s="33" t="n"/>
      <c r="L35" s="33" t="n"/>
      <c r="M35" s="33" t="n"/>
      <c r="N35" s="24" t="n"/>
      <c r="O35" s="33" t="n"/>
      <c r="P35" s="24" t="n"/>
      <c r="Q35" s="24" t="n"/>
      <c r="R35" s="25">
        <f>IF($A35="","",IF(OR($J35="Resolved",$J35="Canceled"),"Closed","Active"))</f>
        <v/>
      </c>
      <c r="S35" s="26">
        <f>IF(OR($A35="",$H35=""),"",MAX(0,IF(AND($J35="Resolved",ISNUMBER($O35)),$O35,Dashboard!$B$3)-$H35))</f>
        <v/>
      </c>
      <c r="T35" s="26">
        <f>IF($A35="","",IF($L35="","",MAX(0,Dashboard!$B$3-$L35)))</f>
        <v/>
      </c>
      <c r="U35" s="25">
        <f>IF($S35="","",IF($S35&lt;=7,"0–7 Days",IF($S35&lt;=14,"8–14 Days",IF($S35&lt;=30,"15–30 Days",IF($S35&lt;=60,"31–60 Days","61+ Days")))))</f>
        <v/>
      </c>
      <c r="V35" s="25">
        <f>IF($A35="","",IF($R35="Closed","Closed",IF($K35="","No Target Date",IF($K35&lt;Dashboard!$B$3,"Overdue",IF($K35&lt;=Dashboard!$B$3+Dashboard!$E$3,"Due Soon","On Track")))))</f>
        <v/>
      </c>
      <c r="W35" s="25">
        <f>IF($A35="","",IF($R35="Closed","",IF(AND($M35&lt;&gt;"",$M35&lt;Dashboard!$B$3),"Follow-Up Needed",IF(AND($L35&lt;&gt;"",Dashboard!$B$3-$L35&gt;Dashboard!$I$3),"Follow-Up Needed",""))))</f>
        <v/>
      </c>
      <c r="X35" s="27">
        <f>IF($A35="","",IF(OR($E35="",$F35=""),"Missing Type or Category",IF(COUNTIFS(Lists!$E$2:$E$15,$F35,Lists!$F$2:$F$15,$E35)=1,"OK","Category Mismatch")))</f>
        <v/>
      </c>
      <c r="Y35" s="27">
        <f>IF($A35="","",IF($B35="","Missing Learner Alias",IF($C35="","Missing Program",IF($D35="","Missing Delivery Site",IF($E35="","Missing Hold Category",IF($F35="","Missing Hold Type",IF($G35="","Missing Priority",IF($H35="","Missing Date Opened",IF($J35="","Missing Status",IF(AND($R35="Active",$K35=""),"Missing Target Date",IF(AND($J35="Resolved",$O35=""),"Missing Resolution Date",IF(AND(OR($J35="Resolved",$J35="Canceled"),$P35=""),"Missing Resolution Outcome",IF($X35&lt;&gt;"OK",$X35,"OK"))))))))))))</f>
        <v/>
      </c>
      <c r="Z35" s="27">
        <f>IF($A35="","",IF($Y35&lt;&gt;"OK","Data Issue",IF($G35="Critical","Critical",IF($V35="Overdue","Overdue",IF($W35="Follow-Up Needed","Follow-Up Needed",IF($I35="","Unassigned",""))))))</f>
        <v/>
      </c>
    </row>
    <row r="36">
      <c r="A36" s="22" t="n"/>
      <c r="B36" s="22" t="n"/>
      <c r="C36" s="22" t="n"/>
      <c r="D36" s="22" t="n"/>
      <c r="E36" s="22" t="n"/>
      <c r="F36" s="22" t="n"/>
      <c r="G36" s="22" t="n"/>
      <c r="H36" s="33" t="n"/>
      <c r="I36" s="22" t="n"/>
      <c r="J36" s="22" t="n"/>
      <c r="K36" s="33" t="n"/>
      <c r="L36" s="33" t="n"/>
      <c r="M36" s="33" t="n"/>
      <c r="N36" s="24" t="n"/>
      <c r="O36" s="33" t="n"/>
      <c r="P36" s="24" t="n"/>
      <c r="Q36" s="24" t="n"/>
      <c r="R36" s="25">
        <f>IF($A36="","",IF(OR($J36="Resolved",$J36="Canceled"),"Closed","Active"))</f>
        <v/>
      </c>
      <c r="S36" s="26">
        <f>IF(OR($A36="",$H36=""),"",MAX(0,IF(AND($J36="Resolved",ISNUMBER($O36)),$O36,Dashboard!$B$3)-$H36))</f>
        <v/>
      </c>
      <c r="T36" s="26">
        <f>IF($A36="","",IF($L36="","",MAX(0,Dashboard!$B$3-$L36)))</f>
        <v/>
      </c>
      <c r="U36" s="25">
        <f>IF($S36="","",IF($S36&lt;=7,"0–7 Days",IF($S36&lt;=14,"8–14 Days",IF($S36&lt;=30,"15–30 Days",IF($S36&lt;=60,"31–60 Days","61+ Days")))))</f>
        <v/>
      </c>
      <c r="V36" s="25">
        <f>IF($A36="","",IF($R36="Closed","Closed",IF($K36="","No Target Date",IF($K36&lt;Dashboard!$B$3,"Overdue",IF($K36&lt;=Dashboard!$B$3+Dashboard!$E$3,"Due Soon","On Track")))))</f>
        <v/>
      </c>
      <c r="W36" s="25">
        <f>IF($A36="","",IF($R36="Closed","",IF(AND($M36&lt;&gt;"",$M36&lt;Dashboard!$B$3),"Follow-Up Needed",IF(AND($L36&lt;&gt;"",Dashboard!$B$3-$L36&gt;Dashboard!$I$3),"Follow-Up Needed",""))))</f>
        <v/>
      </c>
      <c r="X36" s="27">
        <f>IF($A36="","",IF(OR($E36="",$F36=""),"Missing Type or Category",IF(COUNTIFS(Lists!$E$2:$E$15,$F36,Lists!$F$2:$F$15,$E36)=1,"OK","Category Mismatch")))</f>
        <v/>
      </c>
      <c r="Y36" s="27">
        <f>IF($A36="","",IF($B36="","Missing Learner Alias",IF($C36="","Missing Program",IF($D36="","Missing Delivery Site",IF($E36="","Missing Hold Category",IF($F36="","Missing Hold Type",IF($G36="","Missing Priority",IF($H36="","Missing Date Opened",IF($J36="","Missing Status",IF(AND($R36="Active",$K36=""),"Missing Target Date",IF(AND($J36="Resolved",$O36=""),"Missing Resolution Date",IF(AND(OR($J36="Resolved",$J36="Canceled"),$P36=""),"Missing Resolution Outcome",IF($X36&lt;&gt;"OK",$X36,"OK"))))))))))))</f>
        <v/>
      </c>
      <c r="Z36" s="27">
        <f>IF($A36="","",IF($Y36&lt;&gt;"OK","Data Issue",IF($G36="Critical","Critical",IF($V36="Overdue","Overdue",IF($W36="Follow-Up Needed","Follow-Up Needed",IF($I36="","Unassigned",""))))))</f>
        <v/>
      </c>
    </row>
    <row r="37">
      <c r="A37" s="22" t="n"/>
      <c r="B37" s="22" t="n"/>
      <c r="C37" s="22" t="n"/>
      <c r="D37" s="22" t="n"/>
      <c r="E37" s="22" t="n"/>
      <c r="F37" s="22" t="n"/>
      <c r="G37" s="22" t="n"/>
      <c r="H37" s="33" t="n"/>
      <c r="I37" s="22" t="n"/>
      <c r="J37" s="22" t="n"/>
      <c r="K37" s="33" t="n"/>
      <c r="L37" s="33" t="n"/>
      <c r="M37" s="33" t="n"/>
      <c r="N37" s="24" t="n"/>
      <c r="O37" s="33" t="n"/>
      <c r="P37" s="24" t="n"/>
      <c r="Q37" s="24" t="n"/>
      <c r="R37" s="25">
        <f>IF($A37="","",IF(OR($J37="Resolved",$J37="Canceled"),"Closed","Active"))</f>
        <v/>
      </c>
      <c r="S37" s="26">
        <f>IF(OR($A37="",$H37=""),"",MAX(0,IF(AND($J37="Resolved",ISNUMBER($O37)),$O37,Dashboard!$B$3)-$H37))</f>
        <v/>
      </c>
      <c r="T37" s="26">
        <f>IF($A37="","",IF($L37="","",MAX(0,Dashboard!$B$3-$L37)))</f>
        <v/>
      </c>
      <c r="U37" s="25">
        <f>IF($S37="","",IF($S37&lt;=7,"0–7 Days",IF($S37&lt;=14,"8–14 Days",IF($S37&lt;=30,"15–30 Days",IF($S37&lt;=60,"31–60 Days","61+ Days")))))</f>
        <v/>
      </c>
      <c r="V37" s="25">
        <f>IF($A37="","",IF($R37="Closed","Closed",IF($K37="","No Target Date",IF($K37&lt;Dashboard!$B$3,"Overdue",IF($K37&lt;=Dashboard!$B$3+Dashboard!$E$3,"Due Soon","On Track")))))</f>
        <v/>
      </c>
      <c r="W37" s="25">
        <f>IF($A37="","",IF($R37="Closed","",IF(AND($M37&lt;&gt;"",$M37&lt;Dashboard!$B$3),"Follow-Up Needed",IF(AND($L37&lt;&gt;"",Dashboard!$B$3-$L37&gt;Dashboard!$I$3),"Follow-Up Needed",""))))</f>
        <v/>
      </c>
      <c r="X37" s="27">
        <f>IF($A37="","",IF(OR($E37="",$F37=""),"Missing Type or Category",IF(COUNTIFS(Lists!$E$2:$E$15,$F37,Lists!$F$2:$F$15,$E37)=1,"OK","Category Mismatch")))</f>
        <v/>
      </c>
      <c r="Y37" s="27">
        <f>IF($A37="","",IF($B37="","Missing Learner Alias",IF($C37="","Missing Program",IF($D37="","Missing Delivery Site",IF($E37="","Missing Hold Category",IF($F37="","Missing Hold Type",IF($G37="","Missing Priority",IF($H37="","Missing Date Opened",IF($J37="","Missing Status",IF(AND($R37="Active",$K37=""),"Missing Target Date",IF(AND($J37="Resolved",$O37=""),"Missing Resolution Date",IF(AND(OR($J37="Resolved",$J37="Canceled"),$P37=""),"Missing Resolution Outcome",IF($X37&lt;&gt;"OK",$X37,"OK"))))))))))))</f>
        <v/>
      </c>
      <c r="Z37" s="27">
        <f>IF($A37="","",IF($Y37&lt;&gt;"OK","Data Issue",IF($G37="Critical","Critical",IF($V37="Overdue","Overdue",IF($W37="Follow-Up Needed","Follow-Up Needed",IF($I37="","Unassigned",""))))))</f>
        <v/>
      </c>
    </row>
    <row r="38">
      <c r="A38" s="22" t="n"/>
      <c r="B38" s="22" t="n"/>
      <c r="C38" s="22" t="n"/>
      <c r="D38" s="22" t="n"/>
      <c r="E38" s="22" t="n"/>
      <c r="F38" s="22" t="n"/>
      <c r="G38" s="22" t="n"/>
      <c r="H38" s="33" t="n"/>
      <c r="I38" s="22" t="n"/>
      <c r="J38" s="22" t="n"/>
      <c r="K38" s="33" t="n"/>
      <c r="L38" s="33" t="n"/>
      <c r="M38" s="33" t="n"/>
      <c r="N38" s="24" t="n"/>
      <c r="O38" s="33" t="n"/>
      <c r="P38" s="24" t="n"/>
      <c r="Q38" s="24" t="n"/>
      <c r="R38" s="25">
        <f>IF($A38="","",IF(OR($J38="Resolved",$J38="Canceled"),"Closed","Active"))</f>
        <v/>
      </c>
      <c r="S38" s="26">
        <f>IF(OR($A38="",$H38=""),"",MAX(0,IF(AND($J38="Resolved",ISNUMBER($O38)),$O38,Dashboard!$B$3)-$H38))</f>
        <v/>
      </c>
      <c r="T38" s="26">
        <f>IF($A38="","",IF($L38="","",MAX(0,Dashboard!$B$3-$L38)))</f>
        <v/>
      </c>
      <c r="U38" s="25">
        <f>IF($S38="","",IF($S38&lt;=7,"0–7 Days",IF($S38&lt;=14,"8–14 Days",IF($S38&lt;=30,"15–30 Days",IF($S38&lt;=60,"31–60 Days","61+ Days")))))</f>
        <v/>
      </c>
      <c r="V38" s="25">
        <f>IF($A38="","",IF($R38="Closed","Closed",IF($K38="","No Target Date",IF($K38&lt;Dashboard!$B$3,"Overdue",IF($K38&lt;=Dashboard!$B$3+Dashboard!$E$3,"Due Soon","On Track")))))</f>
        <v/>
      </c>
      <c r="W38" s="25">
        <f>IF($A38="","",IF($R38="Closed","",IF(AND($M38&lt;&gt;"",$M38&lt;Dashboard!$B$3),"Follow-Up Needed",IF(AND($L38&lt;&gt;"",Dashboard!$B$3-$L38&gt;Dashboard!$I$3),"Follow-Up Needed",""))))</f>
        <v/>
      </c>
      <c r="X38" s="27">
        <f>IF($A38="","",IF(OR($E38="",$F38=""),"Missing Type or Category",IF(COUNTIFS(Lists!$E$2:$E$15,$F38,Lists!$F$2:$F$15,$E38)=1,"OK","Category Mismatch")))</f>
        <v/>
      </c>
      <c r="Y38" s="27">
        <f>IF($A38="","",IF($B38="","Missing Learner Alias",IF($C38="","Missing Program",IF($D38="","Missing Delivery Site",IF($E38="","Missing Hold Category",IF($F38="","Missing Hold Type",IF($G38="","Missing Priority",IF($H38="","Missing Date Opened",IF($J38="","Missing Status",IF(AND($R38="Active",$K38=""),"Missing Target Date",IF(AND($J38="Resolved",$O38=""),"Missing Resolution Date",IF(AND(OR($J38="Resolved",$J38="Canceled"),$P38=""),"Missing Resolution Outcome",IF($X38&lt;&gt;"OK",$X38,"OK"))))))))))))</f>
        <v/>
      </c>
      <c r="Z38" s="27">
        <f>IF($A38="","",IF($Y38&lt;&gt;"OK","Data Issue",IF($G38="Critical","Critical",IF($V38="Overdue","Overdue",IF($W38="Follow-Up Needed","Follow-Up Needed",IF($I38="","Unassigned",""))))))</f>
        <v/>
      </c>
    </row>
    <row r="39">
      <c r="A39" s="22" t="n"/>
      <c r="B39" s="22" t="n"/>
      <c r="C39" s="22" t="n"/>
      <c r="D39" s="22" t="n"/>
      <c r="E39" s="22" t="n"/>
      <c r="F39" s="22" t="n"/>
      <c r="G39" s="22" t="n"/>
      <c r="H39" s="33" t="n"/>
      <c r="I39" s="22" t="n"/>
      <c r="J39" s="22" t="n"/>
      <c r="K39" s="33" t="n"/>
      <c r="L39" s="33" t="n"/>
      <c r="M39" s="33" t="n"/>
      <c r="N39" s="24" t="n"/>
      <c r="O39" s="33" t="n"/>
      <c r="P39" s="24" t="n"/>
      <c r="Q39" s="24" t="n"/>
      <c r="R39" s="25">
        <f>IF($A39="","",IF(OR($J39="Resolved",$J39="Canceled"),"Closed","Active"))</f>
        <v/>
      </c>
      <c r="S39" s="26">
        <f>IF(OR($A39="",$H39=""),"",MAX(0,IF(AND($J39="Resolved",ISNUMBER($O39)),$O39,Dashboard!$B$3)-$H39))</f>
        <v/>
      </c>
      <c r="T39" s="26">
        <f>IF($A39="","",IF($L39="","",MAX(0,Dashboard!$B$3-$L39)))</f>
        <v/>
      </c>
      <c r="U39" s="25">
        <f>IF($S39="","",IF($S39&lt;=7,"0–7 Days",IF($S39&lt;=14,"8–14 Days",IF($S39&lt;=30,"15–30 Days",IF($S39&lt;=60,"31–60 Days","61+ Days")))))</f>
        <v/>
      </c>
      <c r="V39" s="25">
        <f>IF($A39="","",IF($R39="Closed","Closed",IF($K39="","No Target Date",IF($K39&lt;Dashboard!$B$3,"Overdue",IF($K39&lt;=Dashboard!$B$3+Dashboard!$E$3,"Due Soon","On Track")))))</f>
        <v/>
      </c>
      <c r="W39" s="25">
        <f>IF($A39="","",IF($R39="Closed","",IF(AND($M39&lt;&gt;"",$M39&lt;Dashboard!$B$3),"Follow-Up Needed",IF(AND($L39&lt;&gt;"",Dashboard!$B$3-$L39&gt;Dashboard!$I$3),"Follow-Up Needed",""))))</f>
        <v/>
      </c>
      <c r="X39" s="27">
        <f>IF($A39="","",IF(OR($E39="",$F39=""),"Missing Type or Category",IF(COUNTIFS(Lists!$E$2:$E$15,$F39,Lists!$F$2:$F$15,$E39)=1,"OK","Category Mismatch")))</f>
        <v/>
      </c>
      <c r="Y39" s="27">
        <f>IF($A39="","",IF($B39="","Missing Learner Alias",IF($C39="","Missing Program",IF($D39="","Missing Delivery Site",IF($E39="","Missing Hold Category",IF($F39="","Missing Hold Type",IF($G39="","Missing Priority",IF($H39="","Missing Date Opened",IF($J39="","Missing Status",IF(AND($R39="Active",$K39=""),"Missing Target Date",IF(AND($J39="Resolved",$O39=""),"Missing Resolution Date",IF(AND(OR($J39="Resolved",$J39="Canceled"),$P39=""),"Missing Resolution Outcome",IF($X39&lt;&gt;"OK",$X39,"OK"))))))))))))</f>
        <v/>
      </c>
      <c r="Z39" s="27">
        <f>IF($A39="","",IF($Y39&lt;&gt;"OK","Data Issue",IF($G39="Critical","Critical",IF($V39="Overdue","Overdue",IF($W39="Follow-Up Needed","Follow-Up Needed",IF($I39="","Unassigned",""))))))</f>
        <v/>
      </c>
    </row>
    <row r="40">
      <c r="A40" s="22" t="n"/>
      <c r="B40" s="22" t="n"/>
      <c r="C40" s="22" t="n"/>
      <c r="D40" s="22" t="n"/>
      <c r="E40" s="22" t="n"/>
      <c r="F40" s="22" t="n"/>
      <c r="G40" s="22" t="n"/>
      <c r="H40" s="33" t="n"/>
      <c r="I40" s="22" t="n"/>
      <c r="J40" s="22" t="n"/>
      <c r="K40" s="33" t="n"/>
      <c r="L40" s="33" t="n"/>
      <c r="M40" s="33" t="n"/>
      <c r="N40" s="24" t="n"/>
      <c r="O40" s="33" t="n"/>
      <c r="P40" s="24" t="n"/>
      <c r="Q40" s="24" t="n"/>
      <c r="R40" s="25">
        <f>IF($A40="","",IF(OR($J40="Resolved",$J40="Canceled"),"Closed","Active"))</f>
        <v/>
      </c>
      <c r="S40" s="26">
        <f>IF(OR($A40="",$H40=""),"",MAX(0,IF(AND($J40="Resolved",ISNUMBER($O40)),$O40,Dashboard!$B$3)-$H40))</f>
        <v/>
      </c>
      <c r="T40" s="26">
        <f>IF($A40="","",IF($L40="","",MAX(0,Dashboard!$B$3-$L40)))</f>
        <v/>
      </c>
      <c r="U40" s="25">
        <f>IF($S40="","",IF($S40&lt;=7,"0–7 Days",IF($S40&lt;=14,"8–14 Days",IF($S40&lt;=30,"15–30 Days",IF($S40&lt;=60,"31–60 Days","61+ Days")))))</f>
        <v/>
      </c>
      <c r="V40" s="25">
        <f>IF($A40="","",IF($R40="Closed","Closed",IF($K40="","No Target Date",IF($K40&lt;Dashboard!$B$3,"Overdue",IF($K40&lt;=Dashboard!$B$3+Dashboard!$E$3,"Due Soon","On Track")))))</f>
        <v/>
      </c>
      <c r="W40" s="25">
        <f>IF($A40="","",IF($R40="Closed","",IF(AND($M40&lt;&gt;"",$M40&lt;Dashboard!$B$3),"Follow-Up Needed",IF(AND($L40&lt;&gt;"",Dashboard!$B$3-$L40&gt;Dashboard!$I$3),"Follow-Up Needed",""))))</f>
        <v/>
      </c>
      <c r="X40" s="27">
        <f>IF($A40="","",IF(OR($E40="",$F40=""),"Missing Type or Category",IF(COUNTIFS(Lists!$E$2:$E$15,$F40,Lists!$F$2:$F$15,$E40)=1,"OK","Category Mismatch")))</f>
        <v/>
      </c>
      <c r="Y40" s="27">
        <f>IF($A40="","",IF($B40="","Missing Learner Alias",IF($C40="","Missing Program",IF($D40="","Missing Delivery Site",IF($E40="","Missing Hold Category",IF($F40="","Missing Hold Type",IF($G40="","Missing Priority",IF($H40="","Missing Date Opened",IF($J40="","Missing Status",IF(AND($R40="Active",$K40=""),"Missing Target Date",IF(AND($J40="Resolved",$O40=""),"Missing Resolution Date",IF(AND(OR($J40="Resolved",$J40="Canceled"),$P40=""),"Missing Resolution Outcome",IF($X40&lt;&gt;"OK",$X40,"OK"))))))))))))</f>
        <v/>
      </c>
      <c r="Z40" s="27">
        <f>IF($A40="","",IF($Y40&lt;&gt;"OK","Data Issue",IF($G40="Critical","Critical",IF($V40="Overdue","Overdue",IF($W40="Follow-Up Needed","Follow-Up Needed",IF($I40="","Unassigned",""))))))</f>
        <v/>
      </c>
    </row>
    <row r="41">
      <c r="A41" s="22" t="n"/>
      <c r="B41" s="22" t="n"/>
      <c r="C41" s="22" t="n"/>
      <c r="D41" s="22" t="n"/>
      <c r="E41" s="22" t="n"/>
      <c r="F41" s="22" t="n"/>
      <c r="G41" s="22" t="n"/>
      <c r="H41" s="33" t="n"/>
      <c r="I41" s="22" t="n"/>
      <c r="J41" s="22" t="n"/>
      <c r="K41" s="33" t="n"/>
      <c r="L41" s="33" t="n"/>
      <c r="M41" s="33" t="n"/>
      <c r="N41" s="24" t="n"/>
      <c r="O41" s="33" t="n"/>
      <c r="P41" s="24" t="n"/>
      <c r="Q41" s="24" t="n"/>
      <c r="R41" s="25">
        <f>IF($A41="","",IF(OR($J41="Resolved",$J41="Canceled"),"Closed","Active"))</f>
        <v/>
      </c>
      <c r="S41" s="26">
        <f>IF(OR($A41="",$H41=""),"",MAX(0,IF(AND($J41="Resolved",ISNUMBER($O41)),$O41,Dashboard!$B$3)-$H41))</f>
        <v/>
      </c>
      <c r="T41" s="26">
        <f>IF($A41="","",IF($L41="","",MAX(0,Dashboard!$B$3-$L41)))</f>
        <v/>
      </c>
      <c r="U41" s="25">
        <f>IF($S41="","",IF($S41&lt;=7,"0–7 Days",IF($S41&lt;=14,"8–14 Days",IF($S41&lt;=30,"15–30 Days",IF($S41&lt;=60,"31–60 Days","61+ Days")))))</f>
        <v/>
      </c>
      <c r="V41" s="25">
        <f>IF($A41="","",IF($R41="Closed","Closed",IF($K41="","No Target Date",IF($K41&lt;Dashboard!$B$3,"Overdue",IF($K41&lt;=Dashboard!$B$3+Dashboard!$E$3,"Due Soon","On Track")))))</f>
        <v/>
      </c>
      <c r="W41" s="25">
        <f>IF($A41="","",IF($R41="Closed","",IF(AND($M41&lt;&gt;"",$M41&lt;Dashboard!$B$3),"Follow-Up Needed",IF(AND($L41&lt;&gt;"",Dashboard!$B$3-$L41&gt;Dashboard!$I$3),"Follow-Up Needed",""))))</f>
        <v/>
      </c>
      <c r="X41" s="27">
        <f>IF($A41="","",IF(OR($E41="",$F41=""),"Missing Type or Category",IF(COUNTIFS(Lists!$E$2:$E$15,$F41,Lists!$F$2:$F$15,$E41)=1,"OK","Category Mismatch")))</f>
        <v/>
      </c>
      <c r="Y41" s="27">
        <f>IF($A41="","",IF($B41="","Missing Learner Alias",IF($C41="","Missing Program",IF($D41="","Missing Delivery Site",IF($E41="","Missing Hold Category",IF($F41="","Missing Hold Type",IF($G41="","Missing Priority",IF($H41="","Missing Date Opened",IF($J41="","Missing Status",IF(AND($R41="Active",$K41=""),"Missing Target Date",IF(AND($J41="Resolved",$O41=""),"Missing Resolution Date",IF(AND(OR($J41="Resolved",$J41="Canceled"),$P41=""),"Missing Resolution Outcome",IF($X41&lt;&gt;"OK",$X41,"OK"))))))))))))</f>
        <v/>
      </c>
      <c r="Z41" s="27">
        <f>IF($A41="","",IF($Y41&lt;&gt;"OK","Data Issue",IF($G41="Critical","Critical",IF($V41="Overdue","Overdue",IF($W41="Follow-Up Needed","Follow-Up Needed",IF($I41="","Unassigned",""))))))</f>
        <v/>
      </c>
    </row>
    <row r="42">
      <c r="A42" s="22" t="n"/>
      <c r="B42" s="22" t="n"/>
      <c r="C42" s="22" t="n"/>
      <c r="D42" s="22" t="n"/>
      <c r="E42" s="22" t="n"/>
      <c r="F42" s="22" t="n"/>
      <c r="G42" s="22" t="n"/>
      <c r="H42" s="33" t="n"/>
      <c r="I42" s="22" t="n"/>
      <c r="J42" s="22" t="n"/>
      <c r="K42" s="33" t="n"/>
      <c r="L42" s="33" t="n"/>
      <c r="M42" s="33" t="n"/>
      <c r="N42" s="24" t="n"/>
      <c r="O42" s="33" t="n"/>
      <c r="P42" s="24" t="n"/>
      <c r="Q42" s="24" t="n"/>
      <c r="R42" s="25">
        <f>IF($A42="","",IF(OR($J42="Resolved",$J42="Canceled"),"Closed","Active"))</f>
        <v/>
      </c>
      <c r="S42" s="26">
        <f>IF(OR($A42="",$H42=""),"",MAX(0,IF(AND($J42="Resolved",ISNUMBER($O42)),$O42,Dashboard!$B$3)-$H42))</f>
        <v/>
      </c>
      <c r="T42" s="26">
        <f>IF($A42="","",IF($L42="","",MAX(0,Dashboard!$B$3-$L42)))</f>
        <v/>
      </c>
      <c r="U42" s="25">
        <f>IF($S42="","",IF($S42&lt;=7,"0–7 Days",IF($S42&lt;=14,"8–14 Days",IF($S42&lt;=30,"15–30 Days",IF($S42&lt;=60,"31–60 Days","61+ Days")))))</f>
        <v/>
      </c>
      <c r="V42" s="25">
        <f>IF($A42="","",IF($R42="Closed","Closed",IF($K42="","No Target Date",IF($K42&lt;Dashboard!$B$3,"Overdue",IF($K42&lt;=Dashboard!$B$3+Dashboard!$E$3,"Due Soon","On Track")))))</f>
        <v/>
      </c>
      <c r="W42" s="25">
        <f>IF($A42="","",IF($R42="Closed","",IF(AND($M42&lt;&gt;"",$M42&lt;Dashboard!$B$3),"Follow-Up Needed",IF(AND($L42&lt;&gt;"",Dashboard!$B$3-$L42&gt;Dashboard!$I$3),"Follow-Up Needed",""))))</f>
        <v/>
      </c>
      <c r="X42" s="27">
        <f>IF($A42="","",IF(OR($E42="",$F42=""),"Missing Type or Category",IF(COUNTIFS(Lists!$E$2:$E$15,$F42,Lists!$F$2:$F$15,$E42)=1,"OK","Category Mismatch")))</f>
        <v/>
      </c>
      <c r="Y42" s="27">
        <f>IF($A42="","",IF($B42="","Missing Learner Alias",IF($C42="","Missing Program",IF($D42="","Missing Delivery Site",IF($E42="","Missing Hold Category",IF($F42="","Missing Hold Type",IF($G42="","Missing Priority",IF($H42="","Missing Date Opened",IF($J42="","Missing Status",IF(AND($R42="Active",$K42=""),"Missing Target Date",IF(AND($J42="Resolved",$O42=""),"Missing Resolution Date",IF(AND(OR($J42="Resolved",$J42="Canceled"),$P42=""),"Missing Resolution Outcome",IF($X42&lt;&gt;"OK",$X42,"OK"))))))))))))</f>
        <v/>
      </c>
      <c r="Z42" s="27">
        <f>IF($A42="","",IF($Y42&lt;&gt;"OK","Data Issue",IF($G42="Critical","Critical",IF($V42="Overdue","Overdue",IF($W42="Follow-Up Needed","Follow-Up Needed",IF($I42="","Unassigned",""))))))</f>
        <v/>
      </c>
    </row>
    <row r="43">
      <c r="A43" s="22" t="n"/>
      <c r="B43" s="22" t="n"/>
      <c r="C43" s="22" t="n"/>
      <c r="D43" s="22" t="n"/>
      <c r="E43" s="22" t="n"/>
      <c r="F43" s="22" t="n"/>
      <c r="G43" s="22" t="n"/>
      <c r="H43" s="33" t="n"/>
      <c r="I43" s="22" t="n"/>
      <c r="J43" s="22" t="n"/>
      <c r="K43" s="33" t="n"/>
      <c r="L43" s="33" t="n"/>
      <c r="M43" s="33" t="n"/>
      <c r="N43" s="24" t="n"/>
      <c r="O43" s="33" t="n"/>
      <c r="P43" s="24" t="n"/>
      <c r="Q43" s="24" t="n"/>
      <c r="R43" s="25">
        <f>IF($A43="","",IF(OR($J43="Resolved",$J43="Canceled"),"Closed","Active"))</f>
        <v/>
      </c>
      <c r="S43" s="26">
        <f>IF(OR($A43="",$H43=""),"",MAX(0,IF(AND($J43="Resolved",ISNUMBER($O43)),$O43,Dashboard!$B$3)-$H43))</f>
        <v/>
      </c>
      <c r="T43" s="26">
        <f>IF($A43="","",IF($L43="","",MAX(0,Dashboard!$B$3-$L43)))</f>
        <v/>
      </c>
      <c r="U43" s="25">
        <f>IF($S43="","",IF($S43&lt;=7,"0–7 Days",IF($S43&lt;=14,"8–14 Days",IF($S43&lt;=30,"15–30 Days",IF($S43&lt;=60,"31–60 Days","61+ Days")))))</f>
        <v/>
      </c>
      <c r="V43" s="25">
        <f>IF($A43="","",IF($R43="Closed","Closed",IF($K43="","No Target Date",IF($K43&lt;Dashboard!$B$3,"Overdue",IF($K43&lt;=Dashboard!$B$3+Dashboard!$E$3,"Due Soon","On Track")))))</f>
        <v/>
      </c>
      <c r="W43" s="25">
        <f>IF($A43="","",IF($R43="Closed","",IF(AND($M43&lt;&gt;"",$M43&lt;Dashboard!$B$3),"Follow-Up Needed",IF(AND($L43&lt;&gt;"",Dashboard!$B$3-$L43&gt;Dashboard!$I$3),"Follow-Up Needed",""))))</f>
        <v/>
      </c>
      <c r="X43" s="27">
        <f>IF($A43="","",IF(OR($E43="",$F43=""),"Missing Type or Category",IF(COUNTIFS(Lists!$E$2:$E$15,$F43,Lists!$F$2:$F$15,$E43)=1,"OK","Category Mismatch")))</f>
        <v/>
      </c>
      <c r="Y43" s="27">
        <f>IF($A43="","",IF($B43="","Missing Learner Alias",IF($C43="","Missing Program",IF($D43="","Missing Delivery Site",IF($E43="","Missing Hold Category",IF($F43="","Missing Hold Type",IF($G43="","Missing Priority",IF($H43="","Missing Date Opened",IF($J43="","Missing Status",IF(AND($R43="Active",$K43=""),"Missing Target Date",IF(AND($J43="Resolved",$O43=""),"Missing Resolution Date",IF(AND(OR($J43="Resolved",$J43="Canceled"),$P43=""),"Missing Resolution Outcome",IF($X43&lt;&gt;"OK",$X43,"OK"))))))))))))</f>
        <v/>
      </c>
      <c r="Z43" s="27">
        <f>IF($A43="","",IF($Y43&lt;&gt;"OK","Data Issue",IF($G43="Critical","Critical",IF($V43="Overdue","Overdue",IF($W43="Follow-Up Needed","Follow-Up Needed",IF($I43="","Unassigned",""))))))</f>
        <v/>
      </c>
    </row>
    <row r="44">
      <c r="A44" s="22" t="n"/>
      <c r="B44" s="22" t="n"/>
      <c r="C44" s="22" t="n"/>
      <c r="D44" s="22" t="n"/>
      <c r="E44" s="22" t="n"/>
      <c r="F44" s="22" t="n"/>
      <c r="G44" s="22" t="n"/>
      <c r="H44" s="33" t="n"/>
      <c r="I44" s="22" t="n"/>
      <c r="J44" s="22" t="n"/>
      <c r="K44" s="33" t="n"/>
      <c r="L44" s="33" t="n"/>
      <c r="M44" s="33" t="n"/>
      <c r="N44" s="24" t="n"/>
      <c r="O44" s="33" t="n"/>
      <c r="P44" s="24" t="n"/>
      <c r="Q44" s="24" t="n"/>
      <c r="R44" s="25">
        <f>IF($A44="","",IF(OR($J44="Resolved",$J44="Canceled"),"Closed","Active"))</f>
        <v/>
      </c>
      <c r="S44" s="26">
        <f>IF(OR($A44="",$H44=""),"",MAX(0,IF(AND($J44="Resolved",ISNUMBER($O44)),$O44,Dashboard!$B$3)-$H44))</f>
        <v/>
      </c>
      <c r="T44" s="26">
        <f>IF($A44="","",IF($L44="","",MAX(0,Dashboard!$B$3-$L44)))</f>
        <v/>
      </c>
      <c r="U44" s="25">
        <f>IF($S44="","",IF($S44&lt;=7,"0–7 Days",IF($S44&lt;=14,"8–14 Days",IF($S44&lt;=30,"15–30 Days",IF($S44&lt;=60,"31–60 Days","61+ Days")))))</f>
        <v/>
      </c>
      <c r="V44" s="25">
        <f>IF($A44="","",IF($R44="Closed","Closed",IF($K44="","No Target Date",IF($K44&lt;Dashboard!$B$3,"Overdue",IF($K44&lt;=Dashboard!$B$3+Dashboard!$E$3,"Due Soon","On Track")))))</f>
        <v/>
      </c>
      <c r="W44" s="25">
        <f>IF($A44="","",IF($R44="Closed","",IF(AND($M44&lt;&gt;"",$M44&lt;Dashboard!$B$3),"Follow-Up Needed",IF(AND($L44&lt;&gt;"",Dashboard!$B$3-$L44&gt;Dashboard!$I$3),"Follow-Up Needed",""))))</f>
        <v/>
      </c>
      <c r="X44" s="27">
        <f>IF($A44="","",IF(OR($E44="",$F44=""),"Missing Type or Category",IF(COUNTIFS(Lists!$E$2:$E$15,$F44,Lists!$F$2:$F$15,$E44)=1,"OK","Category Mismatch")))</f>
        <v/>
      </c>
      <c r="Y44" s="27">
        <f>IF($A44="","",IF($B44="","Missing Learner Alias",IF($C44="","Missing Program",IF($D44="","Missing Delivery Site",IF($E44="","Missing Hold Category",IF($F44="","Missing Hold Type",IF($G44="","Missing Priority",IF($H44="","Missing Date Opened",IF($J44="","Missing Status",IF(AND($R44="Active",$K44=""),"Missing Target Date",IF(AND($J44="Resolved",$O44=""),"Missing Resolution Date",IF(AND(OR($J44="Resolved",$J44="Canceled"),$P44=""),"Missing Resolution Outcome",IF($X44&lt;&gt;"OK",$X44,"OK"))))))))))))</f>
        <v/>
      </c>
      <c r="Z44" s="27">
        <f>IF($A44="","",IF($Y44&lt;&gt;"OK","Data Issue",IF($G44="Critical","Critical",IF($V44="Overdue","Overdue",IF($W44="Follow-Up Needed","Follow-Up Needed",IF($I44="","Unassigned",""))))))</f>
        <v/>
      </c>
    </row>
    <row r="45">
      <c r="A45" s="22" t="n"/>
      <c r="B45" s="22" t="n"/>
      <c r="C45" s="22" t="n"/>
      <c r="D45" s="22" t="n"/>
      <c r="E45" s="22" t="n"/>
      <c r="F45" s="22" t="n"/>
      <c r="G45" s="22" t="n"/>
      <c r="H45" s="33" t="n"/>
      <c r="I45" s="22" t="n"/>
      <c r="J45" s="22" t="n"/>
      <c r="K45" s="33" t="n"/>
      <c r="L45" s="33" t="n"/>
      <c r="M45" s="33" t="n"/>
      <c r="N45" s="24" t="n"/>
      <c r="O45" s="33" t="n"/>
      <c r="P45" s="24" t="n"/>
      <c r="Q45" s="24" t="n"/>
      <c r="R45" s="25">
        <f>IF($A45="","",IF(OR($J45="Resolved",$J45="Canceled"),"Closed","Active"))</f>
        <v/>
      </c>
      <c r="S45" s="26">
        <f>IF(OR($A45="",$H45=""),"",MAX(0,IF(AND($J45="Resolved",ISNUMBER($O45)),$O45,Dashboard!$B$3)-$H45))</f>
        <v/>
      </c>
      <c r="T45" s="26">
        <f>IF($A45="","",IF($L45="","",MAX(0,Dashboard!$B$3-$L45)))</f>
        <v/>
      </c>
      <c r="U45" s="25">
        <f>IF($S45="","",IF($S45&lt;=7,"0–7 Days",IF($S45&lt;=14,"8–14 Days",IF($S45&lt;=30,"15–30 Days",IF($S45&lt;=60,"31–60 Days","61+ Days")))))</f>
        <v/>
      </c>
      <c r="V45" s="25">
        <f>IF($A45="","",IF($R45="Closed","Closed",IF($K45="","No Target Date",IF($K45&lt;Dashboard!$B$3,"Overdue",IF($K45&lt;=Dashboard!$B$3+Dashboard!$E$3,"Due Soon","On Track")))))</f>
        <v/>
      </c>
      <c r="W45" s="25">
        <f>IF($A45="","",IF($R45="Closed","",IF(AND($M45&lt;&gt;"",$M45&lt;Dashboard!$B$3),"Follow-Up Needed",IF(AND($L45&lt;&gt;"",Dashboard!$B$3-$L45&gt;Dashboard!$I$3),"Follow-Up Needed",""))))</f>
        <v/>
      </c>
      <c r="X45" s="27">
        <f>IF($A45="","",IF(OR($E45="",$F45=""),"Missing Type or Category",IF(COUNTIFS(Lists!$E$2:$E$15,$F45,Lists!$F$2:$F$15,$E45)=1,"OK","Category Mismatch")))</f>
        <v/>
      </c>
      <c r="Y45" s="27">
        <f>IF($A45="","",IF($B45="","Missing Learner Alias",IF($C45="","Missing Program",IF($D45="","Missing Delivery Site",IF($E45="","Missing Hold Category",IF($F45="","Missing Hold Type",IF($G45="","Missing Priority",IF($H45="","Missing Date Opened",IF($J45="","Missing Status",IF(AND($R45="Active",$K45=""),"Missing Target Date",IF(AND($J45="Resolved",$O45=""),"Missing Resolution Date",IF(AND(OR($J45="Resolved",$J45="Canceled"),$P45=""),"Missing Resolution Outcome",IF($X45&lt;&gt;"OK",$X45,"OK"))))))))))))</f>
        <v/>
      </c>
      <c r="Z45" s="27">
        <f>IF($A45="","",IF($Y45&lt;&gt;"OK","Data Issue",IF($G45="Critical","Critical",IF($V45="Overdue","Overdue",IF($W45="Follow-Up Needed","Follow-Up Needed",IF($I45="","Unassigned",""))))))</f>
        <v/>
      </c>
    </row>
    <row r="46">
      <c r="A46" s="22" t="n"/>
      <c r="B46" s="22" t="n"/>
      <c r="C46" s="22" t="n"/>
      <c r="D46" s="22" t="n"/>
      <c r="E46" s="22" t="n"/>
      <c r="F46" s="22" t="n"/>
      <c r="G46" s="22" t="n"/>
      <c r="H46" s="33" t="n"/>
      <c r="I46" s="22" t="n"/>
      <c r="J46" s="22" t="n"/>
      <c r="K46" s="33" t="n"/>
      <c r="L46" s="33" t="n"/>
      <c r="M46" s="33" t="n"/>
      <c r="N46" s="24" t="n"/>
      <c r="O46" s="33" t="n"/>
      <c r="P46" s="24" t="n"/>
      <c r="Q46" s="24" t="n"/>
      <c r="R46" s="25">
        <f>IF($A46="","",IF(OR($J46="Resolved",$J46="Canceled"),"Closed","Active"))</f>
        <v/>
      </c>
      <c r="S46" s="26">
        <f>IF(OR($A46="",$H46=""),"",MAX(0,IF(AND($J46="Resolved",ISNUMBER($O46)),$O46,Dashboard!$B$3)-$H46))</f>
        <v/>
      </c>
      <c r="T46" s="26">
        <f>IF($A46="","",IF($L46="","",MAX(0,Dashboard!$B$3-$L46)))</f>
        <v/>
      </c>
      <c r="U46" s="25">
        <f>IF($S46="","",IF($S46&lt;=7,"0–7 Days",IF($S46&lt;=14,"8–14 Days",IF($S46&lt;=30,"15–30 Days",IF($S46&lt;=60,"31–60 Days","61+ Days")))))</f>
        <v/>
      </c>
      <c r="V46" s="25">
        <f>IF($A46="","",IF($R46="Closed","Closed",IF($K46="","No Target Date",IF($K46&lt;Dashboard!$B$3,"Overdue",IF($K46&lt;=Dashboard!$B$3+Dashboard!$E$3,"Due Soon","On Track")))))</f>
        <v/>
      </c>
      <c r="W46" s="25">
        <f>IF($A46="","",IF($R46="Closed","",IF(AND($M46&lt;&gt;"",$M46&lt;Dashboard!$B$3),"Follow-Up Needed",IF(AND($L46&lt;&gt;"",Dashboard!$B$3-$L46&gt;Dashboard!$I$3),"Follow-Up Needed",""))))</f>
        <v/>
      </c>
      <c r="X46" s="27">
        <f>IF($A46="","",IF(OR($E46="",$F46=""),"Missing Type or Category",IF(COUNTIFS(Lists!$E$2:$E$15,$F46,Lists!$F$2:$F$15,$E46)=1,"OK","Category Mismatch")))</f>
        <v/>
      </c>
      <c r="Y46" s="27">
        <f>IF($A46="","",IF($B46="","Missing Learner Alias",IF($C46="","Missing Program",IF($D46="","Missing Delivery Site",IF($E46="","Missing Hold Category",IF($F46="","Missing Hold Type",IF($G46="","Missing Priority",IF($H46="","Missing Date Opened",IF($J46="","Missing Status",IF(AND($R46="Active",$K46=""),"Missing Target Date",IF(AND($J46="Resolved",$O46=""),"Missing Resolution Date",IF(AND(OR($J46="Resolved",$J46="Canceled"),$P46=""),"Missing Resolution Outcome",IF($X46&lt;&gt;"OK",$X46,"OK"))))))))))))</f>
        <v/>
      </c>
      <c r="Z46" s="27">
        <f>IF($A46="","",IF($Y46&lt;&gt;"OK","Data Issue",IF($G46="Critical","Critical",IF($V46="Overdue","Overdue",IF($W46="Follow-Up Needed","Follow-Up Needed",IF($I46="","Unassigned",""))))))</f>
        <v/>
      </c>
    </row>
    <row r="47">
      <c r="A47" s="22" t="n"/>
      <c r="B47" s="22" t="n"/>
      <c r="C47" s="22" t="n"/>
      <c r="D47" s="22" t="n"/>
      <c r="E47" s="22" t="n"/>
      <c r="F47" s="22" t="n"/>
      <c r="G47" s="22" t="n"/>
      <c r="H47" s="33" t="n"/>
      <c r="I47" s="22" t="n"/>
      <c r="J47" s="22" t="n"/>
      <c r="K47" s="33" t="n"/>
      <c r="L47" s="33" t="n"/>
      <c r="M47" s="33" t="n"/>
      <c r="N47" s="24" t="n"/>
      <c r="O47" s="33" t="n"/>
      <c r="P47" s="24" t="n"/>
      <c r="Q47" s="24" t="n"/>
      <c r="R47" s="25">
        <f>IF($A47="","",IF(OR($J47="Resolved",$J47="Canceled"),"Closed","Active"))</f>
        <v/>
      </c>
      <c r="S47" s="26">
        <f>IF(OR($A47="",$H47=""),"",MAX(0,IF(AND($J47="Resolved",ISNUMBER($O47)),$O47,Dashboard!$B$3)-$H47))</f>
        <v/>
      </c>
      <c r="T47" s="26">
        <f>IF($A47="","",IF($L47="","",MAX(0,Dashboard!$B$3-$L47)))</f>
        <v/>
      </c>
      <c r="U47" s="25">
        <f>IF($S47="","",IF($S47&lt;=7,"0–7 Days",IF($S47&lt;=14,"8–14 Days",IF($S47&lt;=30,"15–30 Days",IF($S47&lt;=60,"31–60 Days","61+ Days")))))</f>
        <v/>
      </c>
      <c r="V47" s="25">
        <f>IF($A47="","",IF($R47="Closed","Closed",IF($K47="","No Target Date",IF($K47&lt;Dashboard!$B$3,"Overdue",IF($K47&lt;=Dashboard!$B$3+Dashboard!$E$3,"Due Soon","On Track")))))</f>
        <v/>
      </c>
      <c r="W47" s="25">
        <f>IF($A47="","",IF($R47="Closed","",IF(AND($M47&lt;&gt;"",$M47&lt;Dashboard!$B$3),"Follow-Up Needed",IF(AND($L47&lt;&gt;"",Dashboard!$B$3-$L47&gt;Dashboard!$I$3),"Follow-Up Needed",""))))</f>
        <v/>
      </c>
      <c r="X47" s="27">
        <f>IF($A47="","",IF(OR($E47="",$F47=""),"Missing Type or Category",IF(COUNTIFS(Lists!$E$2:$E$15,$F47,Lists!$F$2:$F$15,$E47)=1,"OK","Category Mismatch")))</f>
        <v/>
      </c>
      <c r="Y47" s="27">
        <f>IF($A47="","",IF($B47="","Missing Learner Alias",IF($C47="","Missing Program",IF($D47="","Missing Delivery Site",IF($E47="","Missing Hold Category",IF($F47="","Missing Hold Type",IF($G47="","Missing Priority",IF($H47="","Missing Date Opened",IF($J47="","Missing Status",IF(AND($R47="Active",$K47=""),"Missing Target Date",IF(AND($J47="Resolved",$O47=""),"Missing Resolution Date",IF(AND(OR($J47="Resolved",$J47="Canceled"),$P47=""),"Missing Resolution Outcome",IF($X47&lt;&gt;"OK",$X47,"OK"))))))))))))</f>
        <v/>
      </c>
      <c r="Z47" s="27">
        <f>IF($A47="","",IF($Y47&lt;&gt;"OK","Data Issue",IF($G47="Critical","Critical",IF($V47="Overdue","Overdue",IF($W47="Follow-Up Needed","Follow-Up Needed",IF($I47="","Unassigned",""))))))</f>
        <v/>
      </c>
    </row>
    <row r="48">
      <c r="A48" s="22" t="n"/>
      <c r="B48" s="22" t="n"/>
      <c r="C48" s="22" t="n"/>
      <c r="D48" s="22" t="n"/>
      <c r="E48" s="22" t="n"/>
      <c r="F48" s="22" t="n"/>
      <c r="G48" s="22" t="n"/>
      <c r="H48" s="33" t="n"/>
      <c r="I48" s="22" t="n"/>
      <c r="J48" s="22" t="n"/>
      <c r="K48" s="33" t="n"/>
      <c r="L48" s="33" t="n"/>
      <c r="M48" s="33" t="n"/>
      <c r="N48" s="24" t="n"/>
      <c r="O48" s="33" t="n"/>
      <c r="P48" s="24" t="n"/>
      <c r="Q48" s="24" t="n"/>
      <c r="R48" s="25">
        <f>IF($A48="","",IF(OR($J48="Resolved",$J48="Canceled"),"Closed","Active"))</f>
        <v/>
      </c>
      <c r="S48" s="26">
        <f>IF(OR($A48="",$H48=""),"",MAX(0,IF(AND($J48="Resolved",ISNUMBER($O48)),$O48,Dashboard!$B$3)-$H48))</f>
        <v/>
      </c>
      <c r="T48" s="26">
        <f>IF($A48="","",IF($L48="","",MAX(0,Dashboard!$B$3-$L48)))</f>
        <v/>
      </c>
      <c r="U48" s="25">
        <f>IF($S48="","",IF($S48&lt;=7,"0–7 Days",IF($S48&lt;=14,"8–14 Days",IF($S48&lt;=30,"15–30 Days",IF($S48&lt;=60,"31–60 Days","61+ Days")))))</f>
        <v/>
      </c>
      <c r="V48" s="25">
        <f>IF($A48="","",IF($R48="Closed","Closed",IF($K48="","No Target Date",IF($K48&lt;Dashboard!$B$3,"Overdue",IF($K48&lt;=Dashboard!$B$3+Dashboard!$E$3,"Due Soon","On Track")))))</f>
        <v/>
      </c>
      <c r="W48" s="25">
        <f>IF($A48="","",IF($R48="Closed","",IF(AND($M48&lt;&gt;"",$M48&lt;Dashboard!$B$3),"Follow-Up Needed",IF(AND($L48&lt;&gt;"",Dashboard!$B$3-$L48&gt;Dashboard!$I$3),"Follow-Up Needed",""))))</f>
        <v/>
      </c>
      <c r="X48" s="27">
        <f>IF($A48="","",IF(OR($E48="",$F48=""),"Missing Type or Category",IF(COUNTIFS(Lists!$E$2:$E$15,$F48,Lists!$F$2:$F$15,$E48)=1,"OK","Category Mismatch")))</f>
        <v/>
      </c>
      <c r="Y48" s="27">
        <f>IF($A48="","",IF($B48="","Missing Learner Alias",IF($C48="","Missing Program",IF($D48="","Missing Delivery Site",IF($E48="","Missing Hold Category",IF($F48="","Missing Hold Type",IF($G48="","Missing Priority",IF($H48="","Missing Date Opened",IF($J48="","Missing Status",IF(AND($R48="Active",$K48=""),"Missing Target Date",IF(AND($J48="Resolved",$O48=""),"Missing Resolution Date",IF(AND(OR($J48="Resolved",$J48="Canceled"),$P48=""),"Missing Resolution Outcome",IF($X48&lt;&gt;"OK",$X48,"OK"))))))))))))</f>
        <v/>
      </c>
      <c r="Z48" s="27">
        <f>IF($A48="","",IF($Y48&lt;&gt;"OK","Data Issue",IF($G48="Critical","Critical",IF($V48="Overdue","Overdue",IF($W48="Follow-Up Needed","Follow-Up Needed",IF($I48="","Unassigned",""))))))</f>
        <v/>
      </c>
    </row>
    <row r="49">
      <c r="A49" s="22" t="n"/>
      <c r="B49" s="22" t="n"/>
      <c r="C49" s="22" t="n"/>
      <c r="D49" s="22" t="n"/>
      <c r="E49" s="22" t="n"/>
      <c r="F49" s="22" t="n"/>
      <c r="G49" s="22" t="n"/>
      <c r="H49" s="33" t="n"/>
      <c r="I49" s="22" t="n"/>
      <c r="J49" s="22" t="n"/>
      <c r="K49" s="33" t="n"/>
      <c r="L49" s="33" t="n"/>
      <c r="M49" s="33" t="n"/>
      <c r="N49" s="24" t="n"/>
      <c r="O49" s="33" t="n"/>
      <c r="P49" s="24" t="n"/>
      <c r="Q49" s="24" t="n"/>
      <c r="R49" s="25">
        <f>IF($A49="","",IF(OR($J49="Resolved",$J49="Canceled"),"Closed","Active"))</f>
        <v/>
      </c>
      <c r="S49" s="26">
        <f>IF(OR($A49="",$H49=""),"",MAX(0,IF(AND($J49="Resolved",ISNUMBER($O49)),$O49,Dashboard!$B$3)-$H49))</f>
        <v/>
      </c>
      <c r="T49" s="26">
        <f>IF($A49="","",IF($L49="","",MAX(0,Dashboard!$B$3-$L49)))</f>
        <v/>
      </c>
      <c r="U49" s="25">
        <f>IF($S49="","",IF($S49&lt;=7,"0–7 Days",IF($S49&lt;=14,"8–14 Days",IF($S49&lt;=30,"15–30 Days",IF($S49&lt;=60,"31–60 Days","61+ Days")))))</f>
        <v/>
      </c>
      <c r="V49" s="25">
        <f>IF($A49="","",IF($R49="Closed","Closed",IF($K49="","No Target Date",IF($K49&lt;Dashboard!$B$3,"Overdue",IF($K49&lt;=Dashboard!$B$3+Dashboard!$E$3,"Due Soon","On Track")))))</f>
        <v/>
      </c>
      <c r="W49" s="25">
        <f>IF($A49="","",IF($R49="Closed","",IF(AND($M49&lt;&gt;"",$M49&lt;Dashboard!$B$3),"Follow-Up Needed",IF(AND($L49&lt;&gt;"",Dashboard!$B$3-$L49&gt;Dashboard!$I$3),"Follow-Up Needed",""))))</f>
        <v/>
      </c>
      <c r="X49" s="27">
        <f>IF($A49="","",IF(OR($E49="",$F49=""),"Missing Type or Category",IF(COUNTIFS(Lists!$E$2:$E$15,$F49,Lists!$F$2:$F$15,$E49)=1,"OK","Category Mismatch")))</f>
        <v/>
      </c>
      <c r="Y49" s="27">
        <f>IF($A49="","",IF($B49="","Missing Learner Alias",IF($C49="","Missing Program",IF($D49="","Missing Delivery Site",IF($E49="","Missing Hold Category",IF($F49="","Missing Hold Type",IF($G49="","Missing Priority",IF($H49="","Missing Date Opened",IF($J49="","Missing Status",IF(AND($R49="Active",$K49=""),"Missing Target Date",IF(AND($J49="Resolved",$O49=""),"Missing Resolution Date",IF(AND(OR($J49="Resolved",$J49="Canceled"),$P49=""),"Missing Resolution Outcome",IF($X49&lt;&gt;"OK",$X49,"OK"))))))))))))</f>
        <v/>
      </c>
      <c r="Z49" s="27">
        <f>IF($A49="","",IF($Y49&lt;&gt;"OK","Data Issue",IF($G49="Critical","Critical",IF($V49="Overdue","Overdue",IF($W49="Follow-Up Needed","Follow-Up Needed",IF($I49="","Unassigned",""))))))</f>
        <v/>
      </c>
    </row>
    <row r="50">
      <c r="A50" s="22" t="n"/>
      <c r="B50" s="22" t="n"/>
      <c r="C50" s="22" t="n"/>
      <c r="D50" s="22" t="n"/>
      <c r="E50" s="22" t="n"/>
      <c r="F50" s="22" t="n"/>
      <c r="G50" s="22" t="n"/>
      <c r="H50" s="33" t="n"/>
      <c r="I50" s="22" t="n"/>
      <c r="J50" s="22" t="n"/>
      <c r="K50" s="33" t="n"/>
      <c r="L50" s="33" t="n"/>
      <c r="M50" s="33" t="n"/>
      <c r="N50" s="24" t="n"/>
      <c r="O50" s="33" t="n"/>
      <c r="P50" s="24" t="n"/>
      <c r="Q50" s="24" t="n"/>
      <c r="R50" s="25">
        <f>IF($A50="","",IF(OR($J50="Resolved",$J50="Canceled"),"Closed","Active"))</f>
        <v/>
      </c>
      <c r="S50" s="26">
        <f>IF(OR($A50="",$H50=""),"",MAX(0,IF(AND($J50="Resolved",ISNUMBER($O50)),$O50,Dashboard!$B$3)-$H50))</f>
        <v/>
      </c>
      <c r="T50" s="26">
        <f>IF($A50="","",IF($L50="","",MAX(0,Dashboard!$B$3-$L50)))</f>
        <v/>
      </c>
      <c r="U50" s="25">
        <f>IF($S50="","",IF($S50&lt;=7,"0–7 Days",IF($S50&lt;=14,"8–14 Days",IF($S50&lt;=30,"15–30 Days",IF($S50&lt;=60,"31–60 Days","61+ Days")))))</f>
        <v/>
      </c>
      <c r="V50" s="25">
        <f>IF($A50="","",IF($R50="Closed","Closed",IF($K50="","No Target Date",IF($K50&lt;Dashboard!$B$3,"Overdue",IF($K50&lt;=Dashboard!$B$3+Dashboard!$E$3,"Due Soon","On Track")))))</f>
        <v/>
      </c>
      <c r="W50" s="25">
        <f>IF($A50="","",IF($R50="Closed","",IF(AND($M50&lt;&gt;"",$M50&lt;Dashboard!$B$3),"Follow-Up Needed",IF(AND($L50&lt;&gt;"",Dashboard!$B$3-$L50&gt;Dashboard!$I$3),"Follow-Up Needed",""))))</f>
        <v/>
      </c>
      <c r="X50" s="27">
        <f>IF($A50="","",IF(OR($E50="",$F50=""),"Missing Type or Category",IF(COUNTIFS(Lists!$E$2:$E$15,$F50,Lists!$F$2:$F$15,$E50)=1,"OK","Category Mismatch")))</f>
        <v/>
      </c>
      <c r="Y50" s="27">
        <f>IF($A50="","",IF($B50="","Missing Learner Alias",IF($C50="","Missing Program",IF($D50="","Missing Delivery Site",IF($E50="","Missing Hold Category",IF($F50="","Missing Hold Type",IF($G50="","Missing Priority",IF($H50="","Missing Date Opened",IF($J50="","Missing Status",IF(AND($R50="Active",$K50=""),"Missing Target Date",IF(AND($J50="Resolved",$O50=""),"Missing Resolution Date",IF(AND(OR($J50="Resolved",$J50="Canceled"),$P50=""),"Missing Resolution Outcome",IF($X50&lt;&gt;"OK",$X50,"OK"))))))))))))</f>
        <v/>
      </c>
      <c r="Z50" s="27">
        <f>IF($A50="","",IF($Y50&lt;&gt;"OK","Data Issue",IF($G50="Critical","Critical",IF($V50="Overdue","Overdue",IF($W50="Follow-Up Needed","Follow-Up Needed",IF($I50="","Unassigned",""))))))</f>
        <v/>
      </c>
    </row>
    <row r="51">
      <c r="A51" s="22" t="n"/>
      <c r="B51" s="22" t="n"/>
      <c r="C51" s="22" t="n"/>
      <c r="D51" s="22" t="n"/>
      <c r="E51" s="22" t="n"/>
      <c r="F51" s="22" t="n"/>
      <c r="G51" s="22" t="n"/>
      <c r="H51" s="33" t="n"/>
      <c r="I51" s="22" t="n"/>
      <c r="J51" s="22" t="n"/>
      <c r="K51" s="33" t="n"/>
      <c r="L51" s="33" t="n"/>
      <c r="M51" s="33" t="n"/>
      <c r="N51" s="24" t="n"/>
      <c r="O51" s="33" t="n"/>
      <c r="P51" s="24" t="n"/>
      <c r="Q51" s="24" t="n"/>
      <c r="R51" s="25">
        <f>IF($A51="","",IF(OR($J51="Resolved",$J51="Canceled"),"Closed","Active"))</f>
        <v/>
      </c>
      <c r="S51" s="26">
        <f>IF(OR($A51="",$H51=""),"",MAX(0,IF(AND($J51="Resolved",ISNUMBER($O51)),$O51,Dashboard!$B$3)-$H51))</f>
        <v/>
      </c>
      <c r="T51" s="26">
        <f>IF($A51="","",IF($L51="","",MAX(0,Dashboard!$B$3-$L51)))</f>
        <v/>
      </c>
      <c r="U51" s="25">
        <f>IF($S51="","",IF($S51&lt;=7,"0–7 Days",IF($S51&lt;=14,"8–14 Days",IF($S51&lt;=30,"15–30 Days",IF($S51&lt;=60,"31–60 Days","61+ Days")))))</f>
        <v/>
      </c>
      <c r="V51" s="25">
        <f>IF($A51="","",IF($R51="Closed","Closed",IF($K51="","No Target Date",IF($K51&lt;Dashboard!$B$3,"Overdue",IF($K51&lt;=Dashboard!$B$3+Dashboard!$E$3,"Due Soon","On Track")))))</f>
        <v/>
      </c>
      <c r="W51" s="25">
        <f>IF($A51="","",IF($R51="Closed","",IF(AND($M51&lt;&gt;"",$M51&lt;Dashboard!$B$3),"Follow-Up Needed",IF(AND($L51&lt;&gt;"",Dashboard!$B$3-$L51&gt;Dashboard!$I$3),"Follow-Up Needed",""))))</f>
        <v/>
      </c>
      <c r="X51" s="27">
        <f>IF($A51="","",IF(OR($E51="",$F51=""),"Missing Type or Category",IF(COUNTIFS(Lists!$E$2:$E$15,$F51,Lists!$F$2:$F$15,$E51)=1,"OK","Category Mismatch")))</f>
        <v/>
      </c>
      <c r="Y51" s="27">
        <f>IF($A51="","",IF($B51="","Missing Learner Alias",IF($C51="","Missing Program",IF($D51="","Missing Delivery Site",IF($E51="","Missing Hold Category",IF($F51="","Missing Hold Type",IF($G51="","Missing Priority",IF($H51="","Missing Date Opened",IF($J51="","Missing Status",IF(AND($R51="Active",$K51=""),"Missing Target Date",IF(AND($J51="Resolved",$O51=""),"Missing Resolution Date",IF(AND(OR($J51="Resolved",$J51="Canceled"),$P51=""),"Missing Resolution Outcome",IF($X51&lt;&gt;"OK",$X51,"OK"))))))))))))</f>
        <v/>
      </c>
      <c r="Z51" s="27">
        <f>IF($A51="","",IF($Y51&lt;&gt;"OK","Data Issue",IF($G51="Critical","Critical",IF($V51="Overdue","Overdue",IF($W51="Follow-Up Needed","Follow-Up Needed",IF($I51="","Unassigned",""))))))</f>
        <v/>
      </c>
    </row>
    <row r="52">
      <c r="A52" s="22" t="n"/>
      <c r="B52" s="22" t="n"/>
      <c r="C52" s="22" t="n"/>
      <c r="D52" s="22" t="n"/>
      <c r="E52" s="22" t="n"/>
      <c r="F52" s="22" t="n"/>
      <c r="G52" s="22" t="n"/>
      <c r="H52" s="33" t="n"/>
      <c r="I52" s="22" t="n"/>
      <c r="J52" s="22" t="n"/>
      <c r="K52" s="33" t="n"/>
      <c r="L52" s="33" t="n"/>
      <c r="M52" s="33" t="n"/>
      <c r="N52" s="24" t="n"/>
      <c r="O52" s="33" t="n"/>
      <c r="P52" s="24" t="n"/>
      <c r="Q52" s="24" t="n"/>
      <c r="R52" s="25">
        <f>IF($A52="","",IF(OR($J52="Resolved",$J52="Canceled"),"Closed","Active"))</f>
        <v/>
      </c>
      <c r="S52" s="26">
        <f>IF(OR($A52="",$H52=""),"",MAX(0,IF(AND($J52="Resolved",ISNUMBER($O52)),$O52,Dashboard!$B$3)-$H52))</f>
        <v/>
      </c>
      <c r="T52" s="26">
        <f>IF($A52="","",IF($L52="","",MAX(0,Dashboard!$B$3-$L52)))</f>
        <v/>
      </c>
      <c r="U52" s="25">
        <f>IF($S52="","",IF($S52&lt;=7,"0–7 Days",IF($S52&lt;=14,"8–14 Days",IF($S52&lt;=30,"15–30 Days",IF($S52&lt;=60,"31–60 Days","61+ Days")))))</f>
        <v/>
      </c>
      <c r="V52" s="25">
        <f>IF($A52="","",IF($R52="Closed","Closed",IF($K52="","No Target Date",IF($K52&lt;Dashboard!$B$3,"Overdue",IF($K52&lt;=Dashboard!$B$3+Dashboard!$E$3,"Due Soon","On Track")))))</f>
        <v/>
      </c>
      <c r="W52" s="25">
        <f>IF($A52="","",IF($R52="Closed","",IF(AND($M52&lt;&gt;"",$M52&lt;Dashboard!$B$3),"Follow-Up Needed",IF(AND($L52&lt;&gt;"",Dashboard!$B$3-$L52&gt;Dashboard!$I$3),"Follow-Up Needed",""))))</f>
        <v/>
      </c>
      <c r="X52" s="27">
        <f>IF($A52="","",IF(OR($E52="",$F52=""),"Missing Type or Category",IF(COUNTIFS(Lists!$E$2:$E$15,$F52,Lists!$F$2:$F$15,$E52)=1,"OK","Category Mismatch")))</f>
        <v/>
      </c>
      <c r="Y52" s="27">
        <f>IF($A52="","",IF($B52="","Missing Learner Alias",IF($C52="","Missing Program",IF($D52="","Missing Delivery Site",IF($E52="","Missing Hold Category",IF($F52="","Missing Hold Type",IF($G52="","Missing Priority",IF($H52="","Missing Date Opened",IF($J52="","Missing Status",IF(AND($R52="Active",$K52=""),"Missing Target Date",IF(AND($J52="Resolved",$O52=""),"Missing Resolution Date",IF(AND(OR($J52="Resolved",$J52="Canceled"),$P52=""),"Missing Resolution Outcome",IF($X52&lt;&gt;"OK",$X52,"OK"))))))))))))</f>
        <v/>
      </c>
      <c r="Z52" s="27">
        <f>IF($A52="","",IF($Y52&lt;&gt;"OK","Data Issue",IF($G52="Critical","Critical",IF($V52="Overdue","Overdue",IF($W52="Follow-Up Needed","Follow-Up Needed",IF($I52="","Unassigned",""))))))</f>
        <v/>
      </c>
    </row>
    <row r="53">
      <c r="A53" s="22" t="n"/>
      <c r="B53" s="22" t="n"/>
      <c r="C53" s="22" t="n"/>
      <c r="D53" s="22" t="n"/>
      <c r="E53" s="22" t="n"/>
      <c r="F53" s="22" t="n"/>
      <c r="G53" s="22" t="n"/>
      <c r="H53" s="33" t="n"/>
      <c r="I53" s="22" t="n"/>
      <c r="J53" s="22" t="n"/>
      <c r="K53" s="33" t="n"/>
      <c r="L53" s="33" t="n"/>
      <c r="M53" s="33" t="n"/>
      <c r="N53" s="24" t="n"/>
      <c r="O53" s="33" t="n"/>
      <c r="P53" s="24" t="n"/>
      <c r="Q53" s="24" t="n"/>
      <c r="R53" s="25">
        <f>IF($A53="","",IF(OR($J53="Resolved",$J53="Canceled"),"Closed","Active"))</f>
        <v/>
      </c>
      <c r="S53" s="26">
        <f>IF(OR($A53="",$H53=""),"",MAX(0,IF(AND($J53="Resolved",ISNUMBER($O53)),$O53,Dashboard!$B$3)-$H53))</f>
        <v/>
      </c>
      <c r="T53" s="26">
        <f>IF($A53="","",IF($L53="","",MAX(0,Dashboard!$B$3-$L53)))</f>
        <v/>
      </c>
      <c r="U53" s="25">
        <f>IF($S53="","",IF($S53&lt;=7,"0–7 Days",IF($S53&lt;=14,"8–14 Days",IF($S53&lt;=30,"15–30 Days",IF($S53&lt;=60,"31–60 Days","61+ Days")))))</f>
        <v/>
      </c>
      <c r="V53" s="25">
        <f>IF($A53="","",IF($R53="Closed","Closed",IF($K53="","No Target Date",IF($K53&lt;Dashboard!$B$3,"Overdue",IF($K53&lt;=Dashboard!$B$3+Dashboard!$E$3,"Due Soon","On Track")))))</f>
        <v/>
      </c>
      <c r="W53" s="25">
        <f>IF($A53="","",IF($R53="Closed","",IF(AND($M53&lt;&gt;"",$M53&lt;Dashboard!$B$3),"Follow-Up Needed",IF(AND($L53&lt;&gt;"",Dashboard!$B$3-$L53&gt;Dashboard!$I$3),"Follow-Up Needed",""))))</f>
        <v/>
      </c>
      <c r="X53" s="27">
        <f>IF($A53="","",IF(OR($E53="",$F53=""),"Missing Type or Category",IF(COUNTIFS(Lists!$E$2:$E$15,$F53,Lists!$F$2:$F$15,$E53)=1,"OK","Category Mismatch")))</f>
        <v/>
      </c>
      <c r="Y53" s="27">
        <f>IF($A53="","",IF($B53="","Missing Learner Alias",IF($C53="","Missing Program",IF($D53="","Missing Delivery Site",IF($E53="","Missing Hold Category",IF($F53="","Missing Hold Type",IF($G53="","Missing Priority",IF($H53="","Missing Date Opened",IF($J53="","Missing Status",IF(AND($R53="Active",$K53=""),"Missing Target Date",IF(AND($J53="Resolved",$O53=""),"Missing Resolution Date",IF(AND(OR($J53="Resolved",$J53="Canceled"),$P53=""),"Missing Resolution Outcome",IF($X53&lt;&gt;"OK",$X53,"OK"))))))))))))</f>
        <v/>
      </c>
      <c r="Z53" s="27">
        <f>IF($A53="","",IF($Y53&lt;&gt;"OK","Data Issue",IF($G53="Critical","Critical",IF($V53="Overdue","Overdue",IF($W53="Follow-Up Needed","Follow-Up Needed",IF($I53="","Unassigned",""))))))</f>
        <v/>
      </c>
    </row>
    <row r="54">
      <c r="A54" s="22" t="n"/>
      <c r="B54" s="22" t="n"/>
      <c r="C54" s="22" t="n"/>
      <c r="D54" s="22" t="n"/>
      <c r="E54" s="22" t="n"/>
      <c r="F54" s="22" t="n"/>
      <c r="G54" s="22" t="n"/>
      <c r="H54" s="33" t="n"/>
      <c r="I54" s="22" t="n"/>
      <c r="J54" s="22" t="n"/>
      <c r="K54" s="33" t="n"/>
      <c r="L54" s="33" t="n"/>
      <c r="M54" s="33" t="n"/>
      <c r="N54" s="24" t="n"/>
      <c r="O54" s="33" t="n"/>
      <c r="P54" s="24" t="n"/>
      <c r="Q54" s="24" t="n"/>
      <c r="R54" s="25">
        <f>IF($A54="","",IF(OR($J54="Resolved",$J54="Canceled"),"Closed","Active"))</f>
        <v/>
      </c>
      <c r="S54" s="26">
        <f>IF(OR($A54="",$H54=""),"",MAX(0,IF(AND($J54="Resolved",ISNUMBER($O54)),$O54,Dashboard!$B$3)-$H54))</f>
        <v/>
      </c>
      <c r="T54" s="26">
        <f>IF($A54="","",IF($L54="","",MAX(0,Dashboard!$B$3-$L54)))</f>
        <v/>
      </c>
      <c r="U54" s="25">
        <f>IF($S54="","",IF($S54&lt;=7,"0–7 Days",IF($S54&lt;=14,"8–14 Days",IF($S54&lt;=30,"15–30 Days",IF($S54&lt;=60,"31–60 Days","61+ Days")))))</f>
        <v/>
      </c>
      <c r="V54" s="25">
        <f>IF($A54="","",IF($R54="Closed","Closed",IF($K54="","No Target Date",IF($K54&lt;Dashboard!$B$3,"Overdue",IF($K54&lt;=Dashboard!$B$3+Dashboard!$E$3,"Due Soon","On Track")))))</f>
        <v/>
      </c>
      <c r="W54" s="25">
        <f>IF($A54="","",IF($R54="Closed","",IF(AND($M54&lt;&gt;"",$M54&lt;Dashboard!$B$3),"Follow-Up Needed",IF(AND($L54&lt;&gt;"",Dashboard!$B$3-$L54&gt;Dashboard!$I$3),"Follow-Up Needed",""))))</f>
        <v/>
      </c>
      <c r="X54" s="27">
        <f>IF($A54="","",IF(OR($E54="",$F54=""),"Missing Type or Category",IF(COUNTIFS(Lists!$E$2:$E$15,$F54,Lists!$F$2:$F$15,$E54)=1,"OK","Category Mismatch")))</f>
        <v/>
      </c>
      <c r="Y54" s="27">
        <f>IF($A54="","",IF($B54="","Missing Learner Alias",IF($C54="","Missing Program",IF($D54="","Missing Delivery Site",IF($E54="","Missing Hold Category",IF($F54="","Missing Hold Type",IF($G54="","Missing Priority",IF($H54="","Missing Date Opened",IF($J54="","Missing Status",IF(AND($R54="Active",$K54=""),"Missing Target Date",IF(AND($J54="Resolved",$O54=""),"Missing Resolution Date",IF(AND(OR($J54="Resolved",$J54="Canceled"),$P54=""),"Missing Resolution Outcome",IF($X54&lt;&gt;"OK",$X54,"OK"))))))))))))</f>
        <v/>
      </c>
      <c r="Z54" s="27">
        <f>IF($A54="","",IF($Y54&lt;&gt;"OK","Data Issue",IF($G54="Critical","Critical",IF($V54="Overdue","Overdue",IF($W54="Follow-Up Needed","Follow-Up Needed",IF($I54="","Unassigned",""))))))</f>
        <v/>
      </c>
    </row>
    <row r="55">
      <c r="A55" s="22" t="n"/>
      <c r="B55" s="22" t="n"/>
      <c r="C55" s="22" t="n"/>
      <c r="D55" s="22" t="n"/>
      <c r="E55" s="22" t="n"/>
      <c r="F55" s="22" t="n"/>
      <c r="G55" s="22" t="n"/>
      <c r="H55" s="33" t="n"/>
      <c r="I55" s="22" t="n"/>
      <c r="J55" s="22" t="n"/>
      <c r="K55" s="33" t="n"/>
      <c r="L55" s="33" t="n"/>
      <c r="M55" s="33" t="n"/>
      <c r="N55" s="24" t="n"/>
      <c r="O55" s="33" t="n"/>
      <c r="P55" s="24" t="n"/>
      <c r="Q55" s="24" t="n"/>
      <c r="R55" s="25">
        <f>IF($A55="","",IF(OR($J55="Resolved",$J55="Canceled"),"Closed","Active"))</f>
        <v/>
      </c>
      <c r="S55" s="26">
        <f>IF(OR($A55="",$H55=""),"",MAX(0,IF(AND($J55="Resolved",ISNUMBER($O55)),$O55,Dashboard!$B$3)-$H55))</f>
        <v/>
      </c>
      <c r="T55" s="26">
        <f>IF($A55="","",IF($L55="","",MAX(0,Dashboard!$B$3-$L55)))</f>
        <v/>
      </c>
      <c r="U55" s="25">
        <f>IF($S55="","",IF($S55&lt;=7,"0–7 Days",IF($S55&lt;=14,"8–14 Days",IF($S55&lt;=30,"15–30 Days",IF($S55&lt;=60,"31–60 Days","61+ Days")))))</f>
        <v/>
      </c>
      <c r="V55" s="25">
        <f>IF($A55="","",IF($R55="Closed","Closed",IF($K55="","No Target Date",IF($K55&lt;Dashboard!$B$3,"Overdue",IF($K55&lt;=Dashboard!$B$3+Dashboard!$E$3,"Due Soon","On Track")))))</f>
        <v/>
      </c>
      <c r="W55" s="25">
        <f>IF($A55="","",IF($R55="Closed","",IF(AND($M55&lt;&gt;"",$M55&lt;Dashboard!$B$3),"Follow-Up Needed",IF(AND($L55&lt;&gt;"",Dashboard!$B$3-$L55&gt;Dashboard!$I$3),"Follow-Up Needed",""))))</f>
        <v/>
      </c>
      <c r="X55" s="27">
        <f>IF($A55="","",IF(OR($E55="",$F55=""),"Missing Type or Category",IF(COUNTIFS(Lists!$E$2:$E$15,$F55,Lists!$F$2:$F$15,$E55)=1,"OK","Category Mismatch")))</f>
        <v/>
      </c>
      <c r="Y55" s="27">
        <f>IF($A55="","",IF($B55="","Missing Learner Alias",IF($C55="","Missing Program",IF($D55="","Missing Delivery Site",IF($E55="","Missing Hold Category",IF($F55="","Missing Hold Type",IF($G55="","Missing Priority",IF($H55="","Missing Date Opened",IF($J55="","Missing Status",IF(AND($R55="Active",$K55=""),"Missing Target Date",IF(AND($J55="Resolved",$O55=""),"Missing Resolution Date",IF(AND(OR($J55="Resolved",$J55="Canceled"),$P55=""),"Missing Resolution Outcome",IF($X55&lt;&gt;"OK",$X55,"OK"))))))))))))</f>
        <v/>
      </c>
      <c r="Z55" s="27">
        <f>IF($A55="","",IF($Y55&lt;&gt;"OK","Data Issue",IF($G55="Critical","Critical",IF($V55="Overdue","Overdue",IF($W55="Follow-Up Needed","Follow-Up Needed",IF($I55="","Unassigned",""))))))</f>
        <v/>
      </c>
    </row>
    <row r="56">
      <c r="A56" s="22" t="n"/>
      <c r="B56" s="22" t="n"/>
      <c r="C56" s="22" t="n"/>
      <c r="D56" s="22" t="n"/>
      <c r="E56" s="22" t="n"/>
      <c r="F56" s="22" t="n"/>
      <c r="G56" s="22" t="n"/>
      <c r="H56" s="33" t="n"/>
      <c r="I56" s="22" t="n"/>
      <c r="J56" s="22" t="n"/>
      <c r="K56" s="33" t="n"/>
      <c r="L56" s="33" t="n"/>
      <c r="M56" s="33" t="n"/>
      <c r="N56" s="24" t="n"/>
      <c r="O56" s="33" t="n"/>
      <c r="P56" s="24" t="n"/>
      <c r="Q56" s="24" t="n"/>
      <c r="R56" s="25">
        <f>IF($A56="","",IF(OR($J56="Resolved",$J56="Canceled"),"Closed","Active"))</f>
        <v/>
      </c>
      <c r="S56" s="26">
        <f>IF(OR($A56="",$H56=""),"",MAX(0,IF(AND($J56="Resolved",ISNUMBER($O56)),$O56,Dashboard!$B$3)-$H56))</f>
        <v/>
      </c>
      <c r="T56" s="26">
        <f>IF($A56="","",IF($L56="","",MAX(0,Dashboard!$B$3-$L56)))</f>
        <v/>
      </c>
      <c r="U56" s="25">
        <f>IF($S56="","",IF($S56&lt;=7,"0–7 Days",IF($S56&lt;=14,"8–14 Days",IF($S56&lt;=30,"15–30 Days",IF($S56&lt;=60,"31–60 Days","61+ Days")))))</f>
        <v/>
      </c>
      <c r="V56" s="25">
        <f>IF($A56="","",IF($R56="Closed","Closed",IF($K56="","No Target Date",IF($K56&lt;Dashboard!$B$3,"Overdue",IF($K56&lt;=Dashboard!$B$3+Dashboard!$E$3,"Due Soon","On Track")))))</f>
        <v/>
      </c>
      <c r="W56" s="25">
        <f>IF($A56="","",IF($R56="Closed","",IF(AND($M56&lt;&gt;"",$M56&lt;Dashboard!$B$3),"Follow-Up Needed",IF(AND($L56&lt;&gt;"",Dashboard!$B$3-$L56&gt;Dashboard!$I$3),"Follow-Up Needed",""))))</f>
        <v/>
      </c>
      <c r="X56" s="27">
        <f>IF($A56="","",IF(OR($E56="",$F56=""),"Missing Type or Category",IF(COUNTIFS(Lists!$E$2:$E$15,$F56,Lists!$F$2:$F$15,$E56)=1,"OK","Category Mismatch")))</f>
        <v/>
      </c>
      <c r="Y56" s="27">
        <f>IF($A56="","",IF($B56="","Missing Learner Alias",IF($C56="","Missing Program",IF($D56="","Missing Delivery Site",IF($E56="","Missing Hold Category",IF($F56="","Missing Hold Type",IF($G56="","Missing Priority",IF($H56="","Missing Date Opened",IF($J56="","Missing Status",IF(AND($R56="Active",$K56=""),"Missing Target Date",IF(AND($J56="Resolved",$O56=""),"Missing Resolution Date",IF(AND(OR($J56="Resolved",$J56="Canceled"),$P56=""),"Missing Resolution Outcome",IF($X56&lt;&gt;"OK",$X56,"OK"))))))))))))</f>
        <v/>
      </c>
      <c r="Z56" s="27">
        <f>IF($A56="","",IF($Y56&lt;&gt;"OK","Data Issue",IF($G56="Critical","Critical",IF($V56="Overdue","Overdue",IF($W56="Follow-Up Needed","Follow-Up Needed",IF($I56="","Unassigned",""))))))</f>
        <v/>
      </c>
    </row>
    <row r="57">
      <c r="A57" s="22" t="n"/>
      <c r="B57" s="22" t="n"/>
      <c r="C57" s="22" t="n"/>
      <c r="D57" s="22" t="n"/>
      <c r="E57" s="22" t="n"/>
      <c r="F57" s="22" t="n"/>
      <c r="G57" s="22" t="n"/>
      <c r="H57" s="33" t="n"/>
      <c r="I57" s="22" t="n"/>
      <c r="J57" s="22" t="n"/>
      <c r="K57" s="33" t="n"/>
      <c r="L57" s="33" t="n"/>
      <c r="M57" s="33" t="n"/>
      <c r="N57" s="24" t="n"/>
      <c r="O57" s="33" t="n"/>
      <c r="P57" s="24" t="n"/>
      <c r="Q57" s="24" t="n"/>
      <c r="R57" s="25">
        <f>IF($A57="","",IF(OR($J57="Resolved",$J57="Canceled"),"Closed","Active"))</f>
        <v/>
      </c>
      <c r="S57" s="26">
        <f>IF(OR($A57="",$H57=""),"",MAX(0,IF(AND($J57="Resolved",ISNUMBER($O57)),$O57,Dashboard!$B$3)-$H57))</f>
        <v/>
      </c>
      <c r="T57" s="26">
        <f>IF($A57="","",IF($L57="","",MAX(0,Dashboard!$B$3-$L57)))</f>
        <v/>
      </c>
      <c r="U57" s="25">
        <f>IF($S57="","",IF($S57&lt;=7,"0–7 Days",IF($S57&lt;=14,"8–14 Days",IF($S57&lt;=30,"15–30 Days",IF($S57&lt;=60,"31–60 Days","61+ Days")))))</f>
        <v/>
      </c>
      <c r="V57" s="25">
        <f>IF($A57="","",IF($R57="Closed","Closed",IF($K57="","No Target Date",IF($K57&lt;Dashboard!$B$3,"Overdue",IF($K57&lt;=Dashboard!$B$3+Dashboard!$E$3,"Due Soon","On Track")))))</f>
        <v/>
      </c>
      <c r="W57" s="25">
        <f>IF($A57="","",IF($R57="Closed","",IF(AND($M57&lt;&gt;"",$M57&lt;Dashboard!$B$3),"Follow-Up Needed",IF(AND($L57&lt;&gt;"",Dashboard!$B$3-$L57&gt;Dashboard!$I$3),"Follow-Up Needed",""))))</f>
        <v/>
      </c>
      <c r="X57" s="27">
        <f>IF($A57="","",IF(OR($E57="",$F57=""),"Missing Type or Category",IF(COUNTIFS(Lists!$E$2:$E$15,$F57,Lists!$F$2:$F$15,$E57)=1,"OK","Category Mismatch")))</f>
        <v/>
      </c>
      <c r="Y57" s="27">
        <f>IF($A57="","",IF($B57="","Missing Learner Alias",IF($C57="","Missing Program",IF($D57="","Missing Delivery Site",IF($E57="","Missing Hold Category",IF($F57="","Missing Hold Type",IF($G57="","Missing Priority",IF($H57="","Missing Date Opened",IF($J57="","Missing Status",IF(AND($R57="Active",$K57=""),"Missing Target Date",IF(AND($J57="Resolved",$O57=""),"Missing Resolution Date",IF(AND(OR($J57="Resolved",$J57="Canceled"),$P57=""),"Missing Resolution Outcome",IF($X57&lt;&gt;"OK",$X57,"OK"))))))))))))</f>
        <v/>
      </c>
      <c r="Z57" s="27">
        <f>IF($A57="","",IF($Y57&lt;&gt;"OK","Data Issue",IF($G57="Critical","Critical",IF($V57="Overdue","Overdue",IF($W57="Follow-Up Needed","Follow-Up Needed",IF($I57="","Unassigned",""))))))</f>
        <v/>
      </c>
    </row>
    <row r="58">
      <c r="A58" s="22" t="n"/>
      <c r="B58" s="22" t="n"/>
      <c r="C58" s="22" t="n"/>
      <c r="D58" s="22" t="n"/>
      <c r="E58" s="22" t="n"/>
      <c r="F58" s="22" t="n"/>
      <c r="G58" s="22" t="n"/>
      <c r="H58" s="33" t="n"/>
      <c r="I58" s="22" t="n"/>
      <c r="J58" s="22" t="n"/>
      <c r="K58" s="33" t="n"/>
      <c r="L58" s="33" t="n"/>
      <c r="M58" s="33" t="n"/>
      <c r="N58" s="24" t="n"/>
      <c r="O58" s="33" t="n"/>
      <c r="P58" s="24" t="n"/>
      <c r="Q58" s="24" t="n"/>
      <c r="R58" s="25">
        <f>IF($A58="","",IF(OR($J58="Resolved",$J58="Canceled"),"Closed","Active"))</f>
        <v/>
      </c>
      <c r="S58" s="26">
        <f>IF(OR($A58="",$H58=""),"",MAX(0,IF(AND($J58="Resolved",ISNUMBER($O58)),$O58,Dashboard!$B$3)-$H58))</f>
        <v/>
      </c>
      <c r="T58" s="26">
        <f>IF($A58="","",IF($L58="","",MAX(0,Dashboard!$B$3-$L58)))</f>
        <v/>
      </c>
      <c r="U58" s="25">
        <f>IF($S58="","",IF($S58&lt;=7,"0–7 Days",IF($S58&lt;=14,"8–14 Days",IF($S58&lt;=30,"15–30 Days",IF($S58&lt;=60,"31–60 Days","61+ Days")))))</f>
        <v/>
      </c>
      <c r="V58" s="25">
        <f>IF($A58="","",IF($R58="Closed","Closed",IF($K58="","No Target Date",IF($K58&lt;Dashboard!$B$3,"Overdue",IF($K58&lt;=Dashboard!$B$3+Dashboard!$E$3,"Due Soon","On Track")))))</f>
        <v/>
      </c>
      <c r="W58" s="25">
        <f>IF($A58="","",IF($R58="Closed","",IF(AND($M58&lt;&gt;"",$M58&lt;Dashboard!$B$3),"Follow-Up Needed",IF(AND($L58&lt;&gt;"",Dashboard!$B$3-$L58&gt;Dashboard!$I$3),"Follow-Up Needed",""))))</f>
        <v/>
      </c>
      <c r="X58" s="27">
        <f>IF($A58="","",IF(OR($E58="",$F58=""),"Missing Type or Category",IF(COUNTIFS(Lists!$E$2:$E$15,$F58,Lists!$F$2:$F$15,$E58)=1,"OK","Category Mismatch")))</f>
        <v/>
      </c>
      <c r="Y58" s="27">
        <f>IF($A58="","",IF($B58="","Missing Learner Alias",IF($C58="","Missing Program",IF($D58="","Missing Delivery Site",IF($E58="","Missing Hold Category",IF($F58="","Missing Hold Type",IF($G58="","Missing Priority",IF($H58="","Missing Date Opened",IF($J58="","Missing Status",IF(AND($R58="Active",$K58=""),"Missing Target Date",IF(AND($J58="Resolved",$O58=""),"Missing Resolution Date",IF(AND(OR($J58="Resolved",$J58="Canceled"),$P58=""),"Missing Resolution Outcome",IF($X58&lt;&gt;"OK",$X58,"OK"))))))))))))</f>
        <v/>
      </c>
      <c r="Z58" s="27">
        <f>IF($A58="","",IF($Y58&lt;&gt;"OK","Data Issue",IF($G58="Critical","Critical",IF($V58="Overdue","Overdue",IF($W58="Follow-Up Needed","Follow-Up Needed",IF($I58="","Unassigned",""))))))</f>
        <v/>
      </c>
    </row>
    <row r="59">
      <c r="A59" s="22" t="n"/>
      <c r="B59" s="22" t="n"/>
      <c r="C59" s="22" t="n"/>
      <c r="D59" s="22" t="n"/>
      <c r="E59" s="22" t="n"/>
      <c r="F59" s="22" t="n"/>
      <c r="G59" s="22" t="n"/>
      <c r="H59" s="33" t="n"/>
      <c r="I59" s="22" t="n"/>
      <c r="J59" s="22" t="n"/>
      <c r="K59" s="33" t="n"/>
      <c r="L59" s="33" t="n"/>
      <c r="M59" s="33" t="n"/>
      <c r="N59" s="24" t="n"/>
      <c r="O59" s="33" t="n"/>
      <c r="P59" s="24" t="n"/>
      <c r="Q59" s="24" t="n"/>
      <c r="R59" s="25">
        <f>IF($A59="","",IF(OR($J59="Resolved",$J59="Canceled"),"Closed","Active"))</f>
        <v/>
      </c>
      <c r="S59" s="26">
        <f>IF(OR($A59="",$H59=""),"",MAX(0,IF(AND($J59="Resolved",ISNUMBER($O59)),$O59,Dashboard!$B$3)-$H59))</f>
        <v/>
      </c>
      <c r="T59" s="26">
        <f>IF($A59="","",IF($L59="","",MAX(0,Dashboard!$B$3-$L59)))</f>
        <v/>
      </c>
      <c r="U59" s="25">
        <f>IF($S59="","",IF($S59&lt;=7,"0–7 Days",IF($S59&lt;=14,"8–14 Days",IF($S59&lt;=30,"15–30 Days",IF($S59&lt;=60,"31–60 Days","61+ Days")))))</f>
        <v/>
      </c>
      <c r="V59" s="25">
        <f>IF($A59="","",IF($R59="Closed","Closed",IF($K59="","No Target Date",IF($K59&lt;Dashboard!$B$3,"Overdue",IF($K59&lt;=Dashboard!$B$3+Dashboard!$E$3,"Due Soon","On Track")))))</f>
        <v/>
      </c>
      <c r="W59" s="25">
        <f>IF($A59="","",IF($R59="Closed","",IF(AND($M59&lt;&gt;"",$M59&lt;Dashboard!$B$3),"Follow-Up Needed",IF(AND($L59&lt;&gt;"",Dashboard!$B$3-$L59&gt;Dashboard!$I$3),"Follow-Up Needed",""))))</f>
        <v/>
      </c>
      <c r="X59" s="27">
        <f>IF($A59="","",IF(OR($E59="",$F59=""),"Missing Type or Category",IF(COUNTIFS(Lists!$E$2:$E$15,$F59,Lists!$F$2:$F$15,$E59)=1,"OK","Category Mismatch")))</f>
        <v/>
      </c>
      <c r="Y59" s="27">
        <f>IF($A59="","",IF($B59="","Missing Learner Alias",IF($C59="","Missing Program",IF($D59="","Missing Delivery Site",IF($E59="","Missing Hold Category",IF($F59="","Missing Hold Type",IF($G59="","Missing Priority",IF($H59="","Missing Date Opened",IF($J59="","Missing Status",IF(AND($R59="Active",$K59=""),"Missing Target Date",IF(AND($J59="Resolved",$O59=""),"Missing Resolution Date",IF(AND(OR($J59="Resolved",$J59="Canceled"),$P59=""),"Missing Resolution Outcome",IF($X59&lt;&gt;"OK",$X59,"OK"))))))))))))</f>
        <v/>
      </c>
      <c r="Z59" s="27">
        <f>IF($A59="","",IF($Y59&lt;&gt;"OK","Data Issue",IF($G59="Critical","Critical",IF($V59="Overdue","Overdue",IF($W59="Follow-Up Needed","Follow-Up Needed",IF($I59="","Unassigned",""))))))</f>
        <v/>
      </c>
    </row>
    <row r="60">
      <c r="A60" s="22" t="n"/>
      <c r="B60" s="22" t="n"/>
      <c r="C60" s="22" t="n"/>
      <c r="D60" s="22" t="n"/>
      <c r="E60" s="22" t="n"/>
      <c r="F60" s="22" t="n"/>
      <c r="G60" s="22" t="n"/>
      <c r="H60" s="33" t="n"/>
      <c r="I60" s="22" t="n"/>
      <c r="J60" s="22" t="n"/>
      <c r="K60" s="33" t="n"/>
      <c r="L60" s="33" t="n"/>
      <c r="M60" s="33" t="n"/>
      <c r="N60" s="24" t="n"/>
      <c r="O60" s="33" t="n"/>
      <c r="P60" s="24" t="n"/>
      <c r="Q60" s="24" t="n"/>
      <c r="R60" s="25">
        <f>IF($A60="","",IF(OR($J60="Resolved",$J60="Canceled"),"Closed","Active"))</f>
        <v/>
      </c>
      <c r="S60" s="26">
        <f>IF(OR($A60="",$H60=""),"",MAX(0,IF(AND($J60="Resolved",ISNUMBER($O60)),$O60,Dashboard!$B$3)-$H60))</f>
        <v/>
      </c>
      <c r="T60" s="26">
        <f>IF($A60="","",IF($L60="","",MAX(0,Dashboard!$B$3-$L60)))</f>
        <v/>
      </c>
      <c r="U60" s="25">
        <f>IF($S60="","",IF($S60&lt;=7,"0–7 Days",IF($S60&lt;=14,"8–14 Days",IF($S60&lt;=30,"15–30 Days",IF($S60&lt;=60,"31–60 Days","61+ Days")))))</f>
        <v/>
      </c>
      <c r="V60" s="25">
        <f>IF($A60="","",IF($R60="Closed","Closed",IF($K60="","No Target Date",IF($K60&lt;Dashboard!$B$3,"Overdue",IF($K60&lt;=Dashboard!$B$3+Dashboard!$E$3,"Due Soon","On Track")))))</f>
        <v/>
      </c>
      <c r="W60" s="25">
        <f>IF($A60="","",IF($R60="Closed","",IF(AND($M60&lt;&gt;"",$M60&lt;Dashboard!$B$3),"Follow-Up Needed",IF(AND($L60&lt;&gt;"",Dashboard!$B$3-$L60&gt;Dashboard!$I$3),"Follow-Up Needed",""))))</f>
        <v/>
      </c>
      <c r="X60" s="27">
        <f>IF($A60="","",IF(OR($E60="",$F60=""),"Missing Type or Category",IF(COUNTIFS(Lists!$E$2:$E$15,$F60,Lists!$F$2:$F$15,$E60)=1,"OK","Category Mismatch")))</f>
        <v/>
      </c>
      <c r="Y60" s="27">
        <f>IF($A60="","",IF($B60="","Missing Learner Alias",IF($C60="","Missing Program",IF($D60="","Missing Delivery Site",IF($E60="","Missing Hold Category",IF($F60="","Missing Hold Type",IF($G60="","Missing Priority",IF($H60="","Missing Date Opened",IF($J60="","Missing Status",IF(AND($R60="Active",$K60=""),"Missing Target Date",IF(AND($J60="Resolved",$O60=""),"Missing Resolution Date",IF(AND(OR($J60="Resolved",$J60="Canceled"),$P60=""),"Missing Resolution Outcome",IF($X60&lt;&gt;"OK",$X60,"OK"))))))))))))</f>
        <v/>
      </c>
      <c r="Z60" s="27">
        <f>IF($A60="","",IF($Y60&lt;&gt;"OK","Data Issue",IF($G60="Critical","Critical",IF($V60="Overdue","Overdue",IF($W60="Follow-Up Needed","Follow-Up Needed",IF($I60="","Unassigned",""))))))</f>
        <v/>
      </c>
    </row>
    <row r="61">
      <c r="A61" s="22" t="n"/>
      <c r="B61" s="22" t="n"/>
      <c r="C61" s="22" t="n"/>
      <c r="D61" s="22" t="n"/>
      <c r="E61" s="22" t="n"/>
      <c r="F61" s="22" t="n"/>
      <c r="G61" s="22" t="n"/>
      <c r="H61" s="33" t="n"/>
      <c r="I61" s="22" t="n"/>
      <c r="J61" s="22" t="n"/>
      <c r="K61" s="33" t="n"/>
      <c r="L61" s="33" t="n"/>
      <c r="M61" s="33" t="n"/>
      <c r="N61" s="24" t="n"/>
      <c r="O61" s="33" t="n"/>
      <c r="P61" s="24" t="n"/>
      <c r="Q61" s="24" t="n"/>
      <c r="R61" s="25">
        <f>IF($A61="","",IF(OR($J61="Resolved",$J61="Canceled"),"Closed","Active"))</f>
        <v/>
      </c>
      <c r="S61" s="26">
        <f>IF(OR($A61="",$H61=""),"",MAX(0,IF(AND($J61="Resolved",ISNUMBER($O61)),$O61,Dashboard!$B$3)-$H61))</f>
        <v/>
      </c>
      <c r="T61" s="26">
        <f>IF($A61="","",IF($L61="","",MAX(0,Dashboard!$B$3-$L61)))</f>
        <v/>
      </c>
      <c r="U61" s="25">
        <f>IF($S61="","",IF($S61&lt;=7,"0–7 Days",IF($S61&lt;=14,"8–14 Days",IF($S61&lt;=30,"15–30 Days",IF($S61&lt;=60,"31–60 Days","61+ Days")))))</f>
        <v/>
      </c>
      <c r="V61" s="25">
        <f>IF($A61="","",IF($R61="Closed","Closed",IF($K61="","No Target Date",IF($K61&lt;Dashboard!$B$3,"Overdue",IF($K61&lt;=Dashboard!$B$3+Dashboard!$E$3,"Due Soon","On Track")))))</f>
        <v/>
      </c>
      <c r="W61" s="25">
        <f>IF($A61="","",IF($R61="Closed","",IF(AND($M61&lt;&gt;"",$M61&lt;Dashboard!$B$3),"Follow-Up Needed",IF(AND($L61&lt;&gt;"",Dashboard!$B$3-$L61&gt;Dashboard!$I$3),"Follow-Up Needed",""))))</f>
        <v/>
      </c>
      <c r="X61" s="27">
        <f>IF($A61="","",IF(OR($E61="",$F61=""),"Missing Type or Category",IF(COUNTIFS(Lists!$E$2:$E$15,$F61,Lists!$F$2:$F$15,$E61)=1,"OK","Category Mismatch")))</f>
        <v/>
      </c>
      <c r="Y61" s="27">
        <f>IF($A61="","",IF($B61="","Missing Learner Alias",IF($C61="","Missing Program",IF($D61="","Missing Delivery Site",IF($E61="","Missing Hold Category",IF($F61="","Missing Hold Type",IF($G61="","Missing Priority",IF($H61="","Missing Date Opened",IF($J61="","Missing Status",IF(AND($R61="Active",$K61=""),"Missing Target Date",IF(AND($J61="Resolved",$O61=""),"Missing Resolution Date",IF(AND(OR($J61="Resolved",$J61="Canceled"),$P61=""),"Missing Resolution Outcome",IF($X61&lt;&gt;"OK",$X61,"OK"))))))))))))</f>
        <v/>
      </c>
      <c r="Z61" s="27">
        <f>IF($A61="","",IF($Y61&lt;&gt;"OK","Data Issue",IF($G61="Critical","Critical",IF($V61="Overdue","Overdue",IF($W61="Follow-Up Needed","Follow-Up Needed",IF($I61="","Unassigned",""))))))</f>
        <v/>
      </c>
    </row>
    <row r="62">
      <c r="A62" s="22" t="n"/>
      <c r="B62" s="22" t="n"/>
      <c r="C62" s="22" t="n"/>
      <c r="D62" s="22" t="n"/>
      <c r="E62" s="22" t="n"/>
      <c r="F62" s="22" t="n"/>
      <c r="G62" s="22" t="n"/>
      <c r="H62" s="33" t="n"/>
      <c r="I62" s="22" t="n"/>
      <c r="J62" s="22" t="n"/>
      <c r="K62" s="33" t="n"/>
      <c r="L62" s="33" t="n"/>
      <c r="M62" s="33" t="n"/>
      <c r="N62" s="24" t="n"/>
      <c r="O62" s="33" t="n"/>
      <c r="P62" s="24" t="n"/>
      <c r="Q62" s="24" t="n"/>
      <c r="R62" s="25">
        <f>IF($A62="","",IF(OR($J62="Resolved",$J62="Canceled"),"Closed","Active"))</f>
        <v/>
      </c>
      <c r="S62" s="26">
        <f>IF(OR($A62="",$H62=""),"",MAX(0,IF(AND($J62="Resolved",ISNUMBER($O62)),$O62,Dashboard!$B$3)-$H62))</f>
        <v/>
      </c>
      <c r="T62" s="26">
        <f>IF($A62="","",IF($L62="","",MAX(0,Dashboard!$B$3-$L62)))</f>
        <v/>
      </c>
      <c r="U62" s="25">
        <f>IF($S62="","",IF($S62&lt;=7,"0–7 Days",IF($S62&lt;=14,"8–14 Days",IF($S62&lt;=30,"15–30 Days",IF($S62&lt;=60,"31–60 Days","61+ Days")))))</f>
        <v/>
      </c>
      <c r="V62" s="25">
        <f>IF($A62="","",IF($R62="Closed","Closed",IF($K62="","No Target Date",IF($K62&lt;Dashboard!$B$3,"Overdue",IF($K62&lt;=Dashboard!$B$3+Dashboard!$E$3,"Due Soon","On Track")))))</f>
        <v/>
      </c>
      <c r="W62" s="25">
        <f>IF($A62="","",IF($R62="Closed","",IF(AND($M62&lt;&gt;"",$M62&lt;Dashboard!$B$3),"Follow-Up Needed",IF(AND($L62&lt;&gt;"",Dashboard!$B$3-$L62&gt;Dashboard!$I$3),"Follow-Up Needed",""))))</f>
        <v/>
      </c>
      <c r="X62" s="27">
        <f>IF($A62="","",IF(OR($E62="",$F62=""),"Missing Type or Category",IF(COUNTIFS(Lists!$E$2:$E$15,$F62,Lists!$F$2:$F$15,$E62)=1,"OK","Category Mismatch")))</f>
        <v/>
      </c>
      <c r="Y62" s="27">
        <f>IF($A62="","",IF($B62="","Missing Learner Alias",IF($C62="","Missing Program",IF($D62="","Missing Delivery Site",IF($E62="","Missing Hold Category",IF($F62="","Missing Hold Type",IF($G62="","Missing Priority",IF($H62="","Missing Date Opened",IF($J62="","Missing Status",IF(AND($R62="Active",$K62=""),"Missing Target Date",IF(AND($J62="Resolved",$O62=""),"Missing Resolution Date",IF(AND(OR($J62="Resolved",$J62="Canceled"),$P62=""),"Missing Resolution Outcome",IF($X62&lt;&gt;"OK",$X62,"OK"))))))))))))</f>
        <v/>
      </c>
      <c r="Z62" s="27">
        <f>IF($A62="","",IF($Y62&lt;&gt;"OK","Data Issue",IF($G62="Critical","Critical",IF($V62="Overdue","Overdue",IF($W62="Follow-Up Needed","Follow-Up Needed",IF($I62="","Unassigned",""))))))</f>
        <v/>
      </c>
    </row>
    <row r="63">
      <c r="A63" s="22" t="n"/>
      <c r="B63" s="22" t="n"/>
      <c r="C63" s="22" t="n"/>
      <c r="D63" s="22" t="n"/>
      <c r="E63" s="22" t="n"/>
      <c r="F63" s="22" t="n"/>
      <c r="G63" s="22" t="n"/>
      <c r="H63" s="33" t="n"/>
      <c r="I63" s="22" t="n"/>
      <c r="J63" s="22" t="n"/>
      <c r="K63" s="33" t="n"/>
      <c r="L63" s="33" t="n"/>
      <c r="M63" s="33" t="n"/>
      <c r="N63" s="24" t="n"/>
      <c r="O63" s="33" t="n"/>
      <c r="P63" s="24" t="n"/>
      <c r="Q63" s="24" t="n"/>
      <c r="R63" s="25">
        <f>IF($A63="","",IF(OR($J63="Resolved",$J63="Canceled"),"Closed","Active"))</f>
        <v/>
      </c>
      <c r="S63" s="26">
        <f>IF(OR($A63="",$H63=""),"",MAX(0,IF(AND($J63="Resolved",ISNUMBER($O63)),$O63,Dashboard!$B$3)-$H63))</f>
        <v/>
      </c>
      <c r="T63" s="26">
        <f>IF($A63="","",IF($L63="","",MAX(0,Dashboard!$B$3-$L63)))</f>
        <v/>
      </c>
      <c r="U63" s="25">
        <f>IF($S63="","",IF($S63&lt;=7,"0–7 Days",IF($S63&lt;=14,"8–14 Days",IF($S63&lt;=30,"15–30 Days",IF($S63&lt;=60,"31–60 Days","61+ Days")))))</f>
        <v/>
      </c>
      <c r="V63" s="25">
        <f>IF($A63="","",IF($R63="Closed","Closed",IF($K63="","No Target Date",IF($K63&lt;Dashboard!$B$3,"Overdue",IF($K63&lt;=Dashboard!$B$3+Dashboard!$E$3,"Due Soon","On Track")))))</f>
        <v/>
      </c>
      <c r="W63" s="25">
        <f>IF($A63="","",IF($R63="Closed","",IF(AND($M63&lt;&gt;"",$M63&lt;Dashboard!$B$3),"Follow-Up Needed",IF(AND($L63&lt;&gt;"",Dashboard!$B$3-$L63&gt;Dashboard!$I$3),"Follow-Up Needed",""))))</f>
        <v/>
      </c>
      <c r="X63" s="27">
        <f>IF($A63="","",IF(OR($E63="",$F63=""),"Missing Type or Category",IF(COUNTIFS(Lists!$E$2:$E$15,$F63,Lists!$F$2:$F$15,$E63)=1,"OK","Category Mismatch")))</f>
        <v/>
      </c>
      <c r="Y63" s="27">
        <f>IF($A63="","",IF($B63="","Missing Learner Alias",IF($C63="","Missing Program",IF($D63="","Missing Delivery Site",IF($E63="","Missing Hold Category",IF($F63="","Missing Hold Type",IF($G63="","Missing Priority",IF($H63="","Missing Date Opened",IF($J63="","Missing Status",IF(AND($R63="Active",$K63=""),"Missing Target Date",IF(AND($J63="Resolved",$O63=""),"Missing Resolution Date",IF(AND(OR($J63="Resolved",$J63="Canceled"),$P63=""),"Missing Resolution Outcome",IF($X63&lt;&gt;"OK",$X63,"OK"))))))))))))</f>
        <v/>
      </c>
      <c r="Z63" s="27">
        <f>IF($A63="","",IF($Y63&lt;&gt;"OK","Data Issue",IF($G63="Critical","Critical",IF($V63="Overdue","Overdue",IF($W63="Follow-Up Needed","Follow-Up Needed",IF($I63="","Unassigned",""))))))</f>
        <v/>
      </c>
    </row>
    <row r="64">
      <c r="A64" s="22" t="n"/>
      <c r="B64" s="22" t="n"/>
      <c r="C64" s="22" t="n"/>
      <c r="D64" s="22" t="n"/>
      <c r="E64" s="22" t="n"/>
      <c r="F64" s="22" t="n"/>
      <c r="G64" s="22" t="n"/>
      <c r="H64" s="33" t="n"/>
      <c r="I64" s="22" t="n"/>
      <c r="J64" s="22" t="n"/>
      <c r="K64" s="33" t="n"/>
      <c r="L64" s="33" t="n"/>
      <c r="M64" s="33" t="n"/>
      <c r="N64" s="24" t="n"/>
      <c r="O64" s="33" t="n"/>
      <c r="P64" s="24" t="n"/>
      <c r="Q64" s="24" t="n"/>
      <c r="R64" s="25">
        <f>IF($A64="","",IF(OR($J64="Resolved",$J64="Canceled"),"Closed","Active"))</f>
        <v/>
      </c>
      <c r="S64" s="26">
        <f>IF(OR($A64="",$H64=""),"",MAX(0,IF(AND($J64="Resolved",ISNUMBER($O64)),$O64,Dashboard!$B$3)-$H64))</f>
        <v/>
      </c>
      <c r="T64" s="26">
        <f>IF($A64="","",IF($L64="","",MAX(0,Dashboard!$B$3-$L64)))</f>
        <v/>
      </c>
      <c r="U64" s="25">
        <f>IF($S64="","",IF($S64&lt;=7,"0–7 Days",IF($S64&lt;=14,"8–14 Days",IF($S64&lt;=30,"15–30 Days",IF($S64&lt;=60,"31–60 Days","61+ Days")))))</f>
        <v/>
      </c>
      <c r="V64" s="25">
        <f>IF($A64="","",IF($R64="Closed","Closed",IF($K64="","No Target Date",IF($K64&lt;Dashboard!$B$3,"Overdue",IF($K64&lt;=Dashboard!$B$3+Dashboard!$E$3,"Due Soon","On Track")))))</f>
        <v/>
      </c>
      <c r="W64" s="25">
        <f>IF($A64="","",IF($R64="Closed","",IF(AND($M64&lt;&gt;"",$M64&lt;Dashboard!$B$3),"Follow-Up Needed",IF(AND($L64&lt;&gt;"",Dashboard!$B$3-$L64&gt;Dashboard!$I$3),"Follow-Up Needed",""))))</f>
        <v/>
      </c>
      <c r="X64" s="27">
        <f>IF($A64="","",IF(OR($E64="",$F64=""),"Missing Type or Category",IF(COUNTIFS(Lists!$E$2:$E$15,$F64,Lists!$F$2:$F$15,$E64)=1,"OK","Category Mismatch")))</f>
        <v/>
      </c>
      <c r="Y64" s="27">
        <f>IF($A64="","",IF($B64="","Missing Learner Alias",IF($C64="","Missing Program",IF($D64="","Missing Delivery Site",IF($E64="","Missing Hold Category",IF($F64="","Missing Hold Type",IF($G64="","Missing Priority",IF($H64="","Missing Date Opened",IF($J64="","Missing Status",IF(AND($R64="Active",$K64=""),"Missing Target Date",IF(AND($J64="Resolved",$O64=""),"Missing Resolution Date",IF(AND(OR($J64="Resolved",$J64="Canceled"),$P64=""),"Missing Resolution Outcome",IF($X64&lt;&gt;"OK",$X64,"OK"))))))))))))</f>
        <v/>
      </c>
      <c r="Z64" s="27">
        <f>IF($A64="","",IF($Y64&lt;&gt;"OK","Data Issue",IF($G64="Critical","Critical",IF($V64="Overdue","Overdue",IF($W64="Follow-Up Needed","Follow-Up Needed",IF($I64="","Unassigned",""))))))</f>
        <v/>
      </c>
    </row>
    <row r="65">
      <c r="A65" s="22" t="n"/>
      <c r="B65" s="22" t="n"/>
      <c r="C65" s="22" t="n"/>
      <c r="D65" s="22" t="n"/>
      <c r="E65" s="22" t="n"/>
      <c r="F65" s="22" t="n"/>
      <c r="G65" s="22" t="n"/>
      <c r="H65" s="33" t="n"/>
      <c r="I65" s="22" t="n"/>
      <c r="J65" s="22" t="n"/>
      <c r="K65" s="33" t="n"/>
      <c r="L65" s="33" t="n"/>
      <c r="M65" s="33" t="n"/>
      <c r="N65" s="24" t="n"/>
      <c r="O65" s="33" t="n"/>
      <c r="P65" s="24" t="n"/>
      <c r="Q65" s="24" t="n"/>
      <c r="R65" s="25">
        <f>IF($A65="","",IF(OR($J65="Resolved",$J65="Canceled"),"Closed","Active"))</f>
        <v/>
      </c>
      <c r="S65" s="26">
        <f>IF(OR($A65="",$H65=""),"",MAX(0,IF(AND($J65="Resolved",ISNUMBER($O65)),$O65,Dashboard!$B$3)-$H65))</f>
        <v/>
      </c>
      <c r="T65" s="26">
        <f>IF($A65="","",IF($L65="","",MAX(0,Dashboard!$B$3-$L65)))</f>
        <v/>
      </c>
      <c r="U65" s="25">
        <f>IF($S65="","",IF($S65&lt;=7,"0–7 Days",IF($S65&lt;=14,"8–14 Days",IF($S65&lt;=30,"15–30 Days",IF($S65&lt;=60,"31–60 Days","61+ Days")))))</f>
        <v/>
      </c>
      <c r="V65" s="25">
        <f>IF($A65="","",IF($R65="Closed","Closed",IF($K65="","No Target Date",IF($K65&lt;Dashboard!$B$3,"Overdue",IF($K65&lt;=Dashboard!$B$3+Dashboard!$E$3,"Due Soon","On Track")))))</f>
        <v/>
      </c>
      <c r="W65" s="25">
        <f>IF($A65="","",IF($R65="Closed","",IF(AND($M65&lt;&gt;"",$M65&lt;Dashboard!$B$3),"Follow-Up Needed",IF(AND($L65&lt;&gt;"",Dashboard!$B$3-$L65&gt;Dashboard!$I$3),"Follow-Up Needed",""))))</f>
        <v/>
      </c>
      <c r="X65" s="27">
        <f>IF($A65="","",IF(OR($E65="",$F65=""),"Missing Type or Category",IF(COUNTIFS(Lists!$E$2:$E$15,$F65,Lists!$F$2:$F$15,$E65)=1,"OK","Category Mismatch")))</f>
        <v/>
      </c>
      <c r="Y65" s="27">
        <f>IF($A65="","",IF($B65="","Missing Learner Alias",IF($C65="","Missing Program",IF($D65="","Missing Delivery Site",IF($E65="","Missing Hold Category",IF($F65="","Missing Hold Type",IF($G65="","Missing Priority",IF($H65="","Missing Date Opened",IF($J65="","Missing Status",IF(AND($R65="Active",$K65=""),"Missing Target Date",IF(AND($J65="Resolved",$O65=""),"Missing Resolution Date",IF(AND(OR($J65="Resolved",$J65="Canceled"),$P65=""),"Missing Resolution Outcome",IF($X65&lt;&gt;"OK",$X65,"OK"))))))))))))</f>
        <v/>
      </c>
      <c r="Z65" s="27">
        <f>IF($A65="","",IF($Y65&lt;&gt;"OK","Data Issue",IF($G65="Critical","Critical",IF($V65="Overdue","Overdue",IF($W65="Follow-Up Needed","Follow-Up Needed",IF($I65="","Unassigned",""))))))</f>
        <v/>
      </c>
    </row>
    <row r="66">
      <c r="A66" s="22" t="n"/>
      <c r="B66" s="22" t="n"/>
      <c r="C66" s="22" t="n"/>
      <c r="D66" s="22" t="n"/>
      <c r="E66" s="22" t="n"/>
      <c r="F66" s="22" t="n"/>
      <c r="G66" s="22" t="n"/>
      <c r="H66" s="33" t="n"/>
      <c r="I66" s="22" t="n"/>
      <c r="J66" s="22" t="n"/>
      <c r="K66" s="33" t="n"/>
      <c r="L66" s="33" t="n"/>
      <c r="M66" s="33" t="n"/>
      <c r="N66" s="24" t="n"/>
      <c r="O66" s="33" t="n"/>
      <c r="P66" s="24" t="n"/>
      <c r="Q66" s="24" t="n"/>
      <c r="R66" s="25">
        <f>IF($A66="","",IF(OR($J66="Resolved",$J66="Canceled"),"Closed","Active"))</f>
        <v/>
      </c>
      <c r="S66" s="26">
        <f>IF(OR($A66="",$H66=""),"",MAX(0,IF(AND($J66="Resolved",ISNUMBER($O66)),$O66,Dashboard!$B$3)-$H66))</f>
        <v/>
      </c>
      <c r="T66" s="26">
        <f>IF($A66="","",IF($L66="","",MAX(0,Dashboard!$B$3-$L66)))</f>
        <v/>
      </c>
      <c r="U66" s="25">
        <f>IF($S66="","",IF($S66&lt;=7,"0–7 Days",IF($S66&lt;=14,"8–14 Days",IF($S66&lt;=30,"15–30 Days",IF($S66&lt;=60,"31–60 Days","61+ Days")))))</f>
        <v/>
      </c>
      <c r="V66" s="25">
        <f>IF($A66="","",IF($R66="Closed","Closed",IF($K66="","No Target Date",IF($K66&lt;Dashboard!$B$3,"Overdue",IF($K66&lt;=Dashboard!$B$3+Dashboard!$E$3,"Due Soon","On Track")))))</f>
        <v/>
      </c>
      <c r="W66" s="25">
        <f>IF($A66="","",IF($R66="Closed","",IF(AND($M66&lt;&gt;"",$M66&lt;Dashboard!$B$3),"Follow-Up Needed",IF(AND($L66&lt;&gt;"",Dashboard!$B$3-$L66&gt;Dashboard!$I$3),"Follow-Up Needed",""))))</f>
        <v/>
      </c>
      <c r="X66" s="27">
        <f>IF($A66="","",IF(OR($E66="",$F66=""),"Missing Type or Category",IF(COUNTIFS(Lists!$E$2:$E$15,$F66,Lists!$F$2:$F$15,$E66)=1,"OK","Category Mismatch")))</f>
        <v/>
      </c>
      <c r="Y66" s="27">
        <f>IF($A66="","",IF($B66="","Missing Learner Alias",IF($C66="","Missing Program",IF($D66="","Missing Delivery Site",IF($E66="","Missing Hold Category",IF($F66="","Missing Hold Type",IF($G66="","Missing Priority",IF($H66="","Missing Date Opened",IF($J66="","Missing Status",IF(AND($R66="Active",$K66=""),"Missing Target Date",IF(AND($J66="Resolved",$O66=""),"Missing Resolution Date",IF(AND(OR($J66="Resolved",$J66="Canceled"),$P66=""),"Missing Resolution Outcome",IF($X66&lt;&gt;"OK",$X66,"OK"))))))))))))</f>
        <v/>
      </c>
      <c r="Z66" s="27">
        <f>IF($A66="","",IF($Y66&lt;&gt;"OK","Data Issue",IF($G66="Critical","Critical",IF($V66="Overdue","Overdue",IF($W66="Follow-Up Needed","Follow-Up Needed",IF($I66="","Unassigned",""))))))</f>
        <v/>
      </c>
    </row>
    <row r="67">
      <c r="A67" s="22" t="n"/>
      <c r="B67" s="22" t="n"/>
      <c r="C67" s="22" t="n"/>
      <c r="D67" s="22" t="n"/>
      <c r="E67" s="22" t="n"/>
      <c r="F67" s="22" t="n"/>
      <c r="G67" s="22" t="n"/>
      <c r="H67" s="33" t="n"/>
      <c r="I67" s="22" t="n"/>
      <c r="J67" s="22" t="n"/>
      <c r="K67" s="33" t="n"/>
      <c r="L67" s="33" t="n"/>
      <c r="M67" s="33" t="n"/>
      <c r="N67" s="24" t="n"/>
      <c r="O67" s="33" t="n"/>
      <c r="P67" s="24" t="n"/>
      <c r="Q67" s="24" t="n"/>
      <c r="R67" s="25">
        <f>IF($A67="","",IF(OR($J67="Resolved",$J67="Canceled"),"Closed","Active"))</f>
        <v/>
      </c>
      <c r="S67" s="26">
        <f>IF(OR($A67="",$H67=""),"",MAX(0,IF(AND($J67="Resolved",ISNUMBER($O67)),$O67,Dashboard!$B$3)-$H67))</f>
        <v/>
      </c>
      <c r="T67" s="26">
        <f>IF($A67="","",IF($L67="","",MAX(0,Dashboard!$B$3-$L67)))</f>
        <v/>
      </c>
      <c r="U67" s="25">
        <f>IF($S67="","",IF($S67&lt;=7,"0–7 Days",IF($S67&lt;=14,"8–14 Days",IF($S67&lt;=30,"15–30 Days",IF($S67&lt;=60,"31–60 Days","61+ Days")))))</f>
        <v/>
      </c>
      <c r="V67" s="25">
        <f>IF($A67="","",IF($R67="Closed","Closed",IF($K67="","No Target Date",IF($K67&lt;Dashboard!$B$3,"Overdue",IF($K67&lt;=Dashboard!$B$3+Dashboard!$E$3,"Due Soon","On Track")))))</f>
        <v/>
      </c>
      <c r="W67" s="25">
        <f>IF($A67="","",IF($R67="Closed","",IF(AND($M67&lt;&gt;"",$M67&lt;Dashboard!$B$3),"Follow-Up Needed",IF(AND($L67&lt;&gt;"",Dashboard!$B$3-$L67&gt;Dashboard!$I$3),"Follow-Up Needed",""))))</f>
        <v/>
      </c>
      <c r="X67" s="27">
        <f>IF($A67="","",IF(OR($E67="",$F67=""),"Missing Type or Category",IF(COUNTIFS(Lists!$E$2:$E$15,$F67,Lists!$F$2:$F$15,$E67)=1,"OK","Category Mismatch")))</f>
        <v/>
      </c>
      <c r="Y67" s="27">
        <f>IF($A67="","",IF($B67="","Missing Learner Alias",IF($C67="","Missing Program",IF($D67="","Missing Delivery Site",IF($E67="","Missing Hold Category",IF($F67="","Missing Hold Type",IF($G67="","Missing Priority",IF($H67="","Missing Date Opened",IF($J67="","Missing Status",IF(AND($R67="Active",$K67=""),"Missing Target Date",IF(AND($J67="Resolved",$O67=""),"Missing Resolution Date",IF(AND(OR($J67="Resolved",$J67="Canceled"),$P67=""),"Missing Resolution Outcome",IF($X67&lt;&gt;"OK",$X67,"OK"))))))))))))</f>
        <v/>
      </c>
      <c r="Z67" s="27">
        <f>IF($A67="","",IF($Y67&lt;&gt;"OK","Data Issue",IF($G67="Critical","Critical",IF($V67="Overdue","Overdue",IF($W67="Follow-Up Needed","Follow-Up Needed",IF($I67="","Unassigned",""))))))</f>
        <v/>
      </c>
    </row>
    <row r="68">
      <c r="A68" s="22" t="n"/>
      <c r="B68" s="22" t="n"/>
      <c r="C68" s="22" t="n"/>
      <c r="D68" s="22" t="n"/>
      <c r="E68" s="22" t="n"/>
      <c r="F68" s="22" t="n"/>
      <c r="G68" s="22" t="n"/>
      <c r="H68" s="33" t="n"/>
      <c r="I68" s="22" t="n"/>
      <c r="J68" s="22" t="n"/>
      <c r="K68" s="33" t="n"/>
      <c r="L68" s="33" t="n"/>
      <c r="M68" s="33" t="n"/>
      <c r="N68" s="24" t="n"/>
      <c r="O68" s="33" t="n"/>
      <c r="P68" s="24" t="n"/>
      <c r="Q68" s="24" t="n"/>
      <c r="R68" s="25">
        <f>IF($A68="","",IF(OR($J68="Resolved",$J68="Canceled"),"Closed","Active"))</f>
        <v/>
      </c>
      <c r="S68" s="26">
        <f>IF(OR($A68="",$H68=""),"",MAX(0,IF(AND($J68="Resolved",ISNUMBER($O68)),$O68,Dashboard!$B$3)-$H68))</f>
        <v/>
      </c>
      <c r="T68" s="26">
        <f>IF($A68="","",IF($L68="","",MAX(0,Dashboard!$B$3-$L68)))</f>
        <v/>
      </c>
      <c r="U68" s="25">
        <f>IF($S68="","",IF($S68&lt;=7,"0–7 Days",IF($S68&lt;=14,"8–14 Days",IF($S68&lt;=30,"15–30 Days",IF($S68&lt;=60,"31–60 Days","61+ Days")))))</f>
        <v/>
      </c>
      <c r="V68" s="25">
        <f>IF($A68="","",IF($R68="Closed","Closed",IF($K68="","No Target Date",IF($K68&lt;Dashboard!$B$3,"Overdue",IF($K68&lt;=Dashboard!$B$3+Dashboard!$E$3,"Due Soon","On Track")))))</f>
        <v/>
      </c>
      <c r="W68" s="25">
        <f>IF($A68="","",IF($R68="Closed","",IF(AND($M68&lt;&gt;"",$M68&lt;Dashboard!$B$3),"Follow-Up Needed",IF(AND($L68&lt;&gt;"",Dashboard!$B$3-$L68&gt;Dashboard!$I$3),"Follow-Up Needed",""))))</f>
        <v/>
      </c>
      <c r="X68" s="27">
        <f>IF($A68="","",IF(OR($E68="",$F68=""),"Missing Type or Category",IF(COUNTIFS(Lists!$E$2:$E$15,$F68,Lists!$F$2:$F$15,$E68)=1,"OK","Category Mismatch")))</f>
        <v/>
      </c>
      <c r="Y68" s="27">
        <f>IF($A68="","",IF($B68="","Missing Learner Alias",IF($C68="","Missing Program",IF($D68="","Missing Delivery Site",IF($E68="","Missing Hold Category",IF($F68="","Missing Hold Type",IF($G68="","Missing Priority",IF($H68="","Missing Date Opened",IF($J68="","Missing Status",IF(AND($R68="Active",$K68=""),"Missing Target Date",IF(AND($J68="Resolved",$O68=""),"Missing Resolution Date",IF(AND(OR($J68="Resolved",$J68="Canceled"),$P68=""),"Missing Resolution Outcome",IF($X68&lt;&gt;"OK",$X68,"OK"))))))))))))</f>
        <v/>
      </c>
      <c r="Z68" s="27">
        <f>IF($A68="","",IF($Y68&lt;&gt;"OK","Data Issue",IF($G68="Critical","Critical",IF($V68="Overdue","Overdue",IF($W68="Follow-Up Needed","Follow-Up Needed",IF($I68="","Unassigned",""))))))</f>
        <v/>
      </c>
    </row>
    <row r="69">
      <c r="A69" s="22" t="n"/>
      <c r="B69" s="22" t="n"/>
      <c r="C69" s="22" t="n"/>
      <c r="D69" s="22" t="n"/>
      <c r="E69" s="22" t="n"/>
      <c r="F69" s="22" t="n"/>
      <c r="G69" s="22" t="n"/>
      <c r="H69" s="33" t="n"/>
      <c r="I69" s="22" t="n"/>
      <c r="J69" s="22" t="n"/>
      <c r="K69" s="33" t="n"/>
      <c r="L69" s="33" t="n"/>
      <c r="M69" s="33" t="n"/>
      <c r="N69" s="24" t="n"/>
      <c r="O69" s="33" t="n"/>
      <c r="P69" s="24" t="n"/>
      <c r="Q69" s="24" t="n"/>
      <c r="R69" s="25">
        <f>IF($A69="","",IF(OR($J69="Resolved",$J69="Canceled"),"Closed","Active"))</f>
        <v/>
      </c>
      <c r="S69" s="26">
        <f>IF(OR($A69="",$H69=""),"",MAX(0,IF(AND($J69="Resolved",ISNUMBER($O69)),$O69,Dashboard!$B$3)-$H69))</f>
        <v/>
      </c>
      <c r="T69" s="26">
        <f>IF($A69="","",IF($L69="","",MAX(0,Dashboard!$B$3-$L69)))</f>
        <v/>
      </c>
      <c r="U69" s="25">
        <f>IF($S69="","",IF($S69&lt;=7,"0–7 Days",IF($S69&lt;=14,"8–14 Days",IF($S69&lt;=30,"15–30 Days",IF($S69&lt;=60,"31–60 Days","61+ Days")))))</f>
        <v/>
      </c>
      <c r="V69" s="25">
        <f>IF($A69="","",IF($R69="Closed","Closed",IF($K69="","No Target Date",IF($K69&lt;Dashboard!$B$3,"Overdue",IF($K69&lt;=Dashboard!$B$3+Dashboard!$E$3,"Due Soon","On Track")))))</f>
        <v/>
      </c>
      <c r="W69" s="25">
        <f>IF($A69="","",IF($R69="Closed","",IF(AND($M69&lt;&gt;"",$M69&lt;Dashboard!$B$3),"Follow-Up Needed",IF(AND($L69&lt;&gt;"",Dashboard!$B$3-$L69&gt;Dashboard!$I$3),"Follow-Up Needed",""))))</f>
        <v/>
      </c>
      <c r="X69" s="27">
        <f>IF($A69="","",IF(OR($E69="",$F69=""),"Missing Type or Category",IF(COUNTIFS(Lists!$E$2:$E$15,$F69,Lists!$F$2:$F$15,$E69)=1,"OK","Category Mismatch")))</f>
        <v/>
      </c>
      <c r="Y69" s="27">
        <f>IF($A69="","",IF($B69="","Missing Learner Alias",IF($C69="","Missing Program",IF($D69="","Missing Delivery Site",IF($E69="","Missing Hold Category",IF($F69="","Missing Hold Type",IF($G69="","Missing Priority",IF($H69="","Missing Date Opened",IF($J69="","Missing Status",IF(AND($R69="Active",$K69=""),"Missing Target Date",IF(AND($J69="Resolved",$O69=""),"Missing Resolution Date",IF(AND(OR($J69="Resolved",$J69="Canceled"),$P69=""),"Missing Resolution Outcome",IF($X69&lt;&gt;"OK",$X69,"OK"))))))))))))</f>
        <v/>
      </c>
      <c r="Z69" s="27">
        <f>IF($A69="","",IF($Y69&lt;&gt;"OK","Data Issue",IF($G69="Critical","Critical",IF($V69="Overdue","Overdue",IF($W69="Follow-Up Needed","Follow-Up Needed",IF($I69="","Unassigned",""))))))</f>
        <v/>
      </c>
    </row>
    <row r="70">
      <c r="A70" s="22" t="n"/>
      <c r="B70" s="22" t="n"/>
      <c r="C70" s="22" t="n"/>
      <c r="D70" s="22" t="n"/>
      <c r="E70" s="22" t="n"/>
      <c r="F70" s="22" t="n"/>
      <c r="G70" s="22" t="n"/>
      <c r="H70" s="33" t="n"/>
      <c r="I70" s="22" t="n"/>
      <c r="J70" s="22" t="n"/>
      <c r="K70" s="33" t="n"/>
      <c r="L70" s="33" t="n"/>
      <c r="M70" s="33" t="n"/>
      <c r="N70" s="24" t="n"/>
      <c r="O70" s="33" t="n"/>
      <c r="P70" s="24" t="n"/>
      <c r="Q70" s="24" t="n"/>
      <c r="R70" s="25">
        <f>IF($A70="","",IF(OR($J70="Resolved",$J70="Canceled"),"Closed","Active"))</f>
        <v/>
      </c>
      <c r="S70" s="26">
        <f>IF(OR($A70="",$H70=""),"",MAX(0,IF(AND($J70="Resolved",ISNUMBER($O70)),$O70,Dashboard!$B$3)-$H70))</f>
        <v/>
      </c>
      <c r="T70" s="26">
        <f>IF($A70="","",IF($L70="","",MAX(0,Dashboard!$B$3-$L70)))</f>
        <v/>
      </c>
      <c r="U70" s="25">
        <f>IF($S70="","",IF($S70&lt;=7,"0–7 Days",IF($S70&lt;=14,"8–14 Days",IF($S70&lt;=30,"15–30 Days",IF($S70&lt;=60,"31–60 Days","61+ Days")))))</f>
        <v/>
      </c>
      <c r="V70" s="25">
        <f>IF($A70="","",IF($R70="Closed","Closed",IF($K70="","No Target Date",IF($K70&lt;Dashboard!$B$3,"Overdue",IF($K70&lt;=Dashboard!$B$3+Dashboard!$E$3,"Due Soon","On Track")))))</f>
        <v/>
      </c>
      <c r="W70" s="25">
        <f>IF($A70="","",IF($R70="Closed","",IF(AND($M70&lt;&gt;"",$M70&lt;Dashboard!$B$3),"Follow-Up Needed",IF(AND($L70&lt;&gt;"",Dashboard!$B$3-$L70&gt;Dashboard!$I$3),"Follow-Up Needed",""))))</f>
        <v/>
      </c>
      <c r="X70" s="27">
        <f>IF($A70="","",IF(OR($E70="",$F70=""),"Missing Type or Category",IF(COUNTIFS(Lists!$E$2:$E$15,$F70,Lists!$F$2:$F$15,$E70)=1,"OK","Category Mismatch")))</f>
        <v/>
      </c>
      <c r="Y70" s="27">
        <f>IF($A70="","",IF($B70="","Missing Learner Alias",IF($C70="","Missing Program",IF($D70="","Missing Delivery Site",IF($E70="","Missing Hold Category",IF($F70="","Missing Hold Type",IF($G70="","Missing Priority",IF($H70="","Missing Date Opened",IF($J70="","Missing Status",IF(AND($R70="Active",$K70=""),"Missing Target Date",IF(AND($J70="Resolved",$O70=""),"Missing Resolution Date",IF(AND(OR($J70="Resolved",$J70="Canceled"),$P70=""),"Missing Resolution Outcome",IF($X70&lt;&gt;"OK",$X70,"OK"))))))))))))</f>
        <v/>
      </c>
      <c r="Z70" s="27">
        <f>IF($A70="","",IF($Y70&lt;&gt;"OK","Data Issue",IF($G70="Critical","Critical",IF($V70="Overdue","Overdue",IF($W70="Follow-Up Needed","Follow-Up Needed",IF($I70="","Unassigned",""))))))</f>
        <v/>
      </c>
    </row>
    <row r="71">
      <c r="A71" s="22" t="n"/>
      <c r="B71" s="22" t="n"/>
      <c r="C71" s="22" t="n"/>
      <c r="D71" s="22" t="n"/>
      <c r="E71" s="22" t="n"/>
      <c r="F71" s="22" t="n"/>
      <c r="G71" s="22" t="n"/>
      <c r="H71" s="33" t="n"/>
      <c r="I71" s="22" t="n"/>
      <c r="J71" s="22" t="n"/>
      <c r="K71" s="33" t="n"/>
      <c r="L71" s="33" t="n"/>
      <c r="M71" s="33" t="n"/>
      <c r="N71" s="24" t="n"/>
      <c r="O71" s="33" t="n"/>
      <c r="P71" s="24" t="n"/>
      <c r="Q71" s="24" t="n"/>
      <c r="R71" s="25">
        <f>IF($A71="","",IF(OR($J71="Resolved",$J71="Canceled"),"Closed","Active"))</f>
        <v/>
      </c>
      <c r="S71" s="26">
        <f>IF(OR($A71="",$H71=""),"",MAX(0,IF(AND($J71="Resolved",ISNUMBER($O71)),$O71,Dashboard!$B$3)-$H71))</f>
        <v/>
      </c>
      <c r="T71" s="26">
        <f>IF($A71="","",IF($L71="","",MAX(0,Dashboard!$B$3-$L71)))</f>
        <v/>
      </c>
      <c r="U71" s="25">
        <f>IF($S71="","",IF($S71&lt;=7,"0–7 Days",IF($S71&lt;=14,"8–14 Days",IF($S71&lt;=30,"15–30 Days",IF($S71&lt;=60,"31–60 Days","61+ Days")))))</f>
        <v/>
      </c>
      <c r="V71" s="25">
        <f>IF($A71="","",IF($R71="Closed","Closed",IF($K71="","No Target Date",IF($K71&lt;Dashboard!$B$3,"Overdue",IF($K71&lt;=Dashboard!$B$3+Dashboard!$E$3,"Due Soon","On Track")))))</f>
        <v/>
      </c>
      <c r="W71" s="25">
        <f>IF($A71="","",IF($R71="Closed","",IF(AND($M71&lt;&gt;"",$M71&lt;Dashboard!$B$3),"Follow-Up Needed",IF(AND($L71&lt;&gt;"",Dashboard!$B$3-$L71&gt;Dashboard!$I$3),"Follow-Up Needed",""))))</f>
        <v/>
      </c>
      <c r="X71" s="27">
        <f>IF($A71="","",IF(OR($E71="",$F71=""),"Missing Type or Category",IF(COUNTIFS(Lists!$E$2:$E$15,$F71,Lists!$F$2:$F$15,$E71)=1,"OK","Category Mismatch")))</f>
        <v/>
      </c>
      <c r="Y71" s="27">
        <f>IF($A71="","",IF($B71="","Missing Learner Alias",IF($C71="","Missing Program",IF($D71="","Missing Delivery Site",IF($E71="","Missing Hold Category",IF($F71="","Missing Hold Type",IF($G71="","Missing Priority",IF($H71="","Missing Date Opened",IF($J71="","Missing Status",IF(AND($R71="Active",$K71=""),"Missing Target Date",IF(AND($J71="Resolved",$O71=""),"Missing Resolution Date",IF(AND(OR($J71="Resolved",$J71="Canceled"),$P71=""),"Missing Resolution Outcome",IF($X71&lt;&gt;"OK",$X71,"OK"))))))))))))</f>
        <v/>
      </c>
      <c r="Z71" s="27">
        <f>IF($A71="","",IF($Y71&lt;&gt;"OK","Data Issue",IF($G71="Critical","Critical",IF($V71="Overdue","Overdue",IF($W71="Follow-Up Needed","Follow-Up Needed",IF($I71="","Unassigned",""))))))</f>
        <v/>
      </c>
    </row>
    <row r="72">
      <c r="A72" s="22" t="n"/>
      <c r="B72" s="22" t="n"/>
      <c r="C72" s="22" t="n"/>
      <c r="D72" s="22" t="n"/>
      <c r="E72" s="22" t="n"/>
      <c r="F72" s="22" t="n"/>
      <c r="G72" s="22" t="n"/>
      <c r="H72" s="33" t="n"/>
      <c r="I72" s="22" t="n"/>
      <c r="J72" s="22" t="n"/>
      <c r="K72" s="33" t="n"/>
      <c r="L72" s="33" t="n"/>
      <c r="M72" s="33" t="n"/>
      <c r="N72" s="24" t="n"/>
      <c r="O72" s="33" t="n"/>
      <c r="P72" s="24" t="n"/>
      <c r="Q72" s="24" t="n"/>
      <c r="R72" s="25">
        <f>IF($A72="","",IF(OR($J72="Resolved",$J72="Canceled"),"Closed","Active"))</f>
        <v/>
      </c>
      <c r="S72" s="26">
        <f>IF(OR($A72="",$H72=""),"",MAX(0,IF(AND($J72="Resolved",ISNUMBER($O72)),$O72,Dashboard!$B$3)-$H72))</f>
        <v/>
      </c>
      <c r="T72" s="26">
        <f>IF($A72="","",IF($L72="","",MAX(0,Dashboard!$B$3-$L72)))</f>
        <v/>
      </c>
      <c r="U72" s="25">
        <f>IF($S72="","",IF($S72&lt;=7,"0–7 Days",IF($S72&lt;=14,"8–14 Days",IF($S72&lt;=30,"15–30 Days",IF($S72&lt;=60,"31–60 Days","61+ Days")))))</f>
        <v/>
      </c>
      <c r="V72" s="25">
        <f>IF($A72="","",IF($R72="Closed","Closed",IF($K72="","No Target Date",IF($K72&lt;Dashboard!$B$3,"Overdue",IF($K72&lt;=Dashboard!$B$3+Dashboard!$E$3,"Due Soon","On Track")))))</f>
        <v/>
      </c>
      <c r="W72" s="25">
        <f>IF($A72="","",IF($R72="Closed","",IF(AND($M72&lt;&gt;"",$M72&lt;Dashboard!$B$3),"Follow-Up Needed",IF(AND($L72&lt;&gt;"",Dashboard!$B$3-$L72&gt;Dashboard!$I$3),"Follow-Up Needed",""))))</f>
        <v/>
      </c>
      <c r="X72" s="27">
        <f>IF($A72="","",IF(OR($E72="",$F72=""),"Missing Type or Category",IF(COUNTIFS(Lists!$E$2:$E$15,$F72,Lists!$F$2:$F$15,$E72)=1,"OK","Category Mismatch")))</f>
        <v/>
      </c>
      <c r="Y72" s="27">
        <f>IF($A72="","",IF($B72="","Missing Learner Alias",IF($C72="","Missing Program",IF($D72="","Missing Delivery Site",IF($E72="","Missing Hold Category",IF($F72="","Missing Hold Type",IF($G72="","Missing Priority",IF($H72="","Missing Date Opened",IF($J72="","Missing Status",IF(AND($R72="Active",$K72=""),"Missing Target Date",IF(AND($J72="Resolved",$O72=""),"Missing Resolution Date",IF(AND(OR($J72="Resolved",$J72="Canceled"),$P72=""),"Missing Resolution Outcome",IF($X72&lt;&gt;"OK",$X72,"OK"))))))))))))</f>
        <v/>
      </c>
      <c r="Z72" s="27">
        <f>IF($A72="","",IF($Y72&lt;&gt;"OK","Data Issue",IF($G72="Critical","Critical",IF($V72="Overdue","Overdue",IF($W72="Follow-Up Needed","Follow-Up Needed",IF($I72="","Unassigned",""))))))</f>
        <v/>
      </c>
    </row>
    <row r="73">
      <c r="A73" s="22" t="n"/>
      <c r="B73" s="22" t="n"/>
      <c r="C73" s="22" t="n"/>
      <c r="D73" s="22" t="n"/>
      <c r="E73" s="22" t="n"/>
      <c r="F73" s="22" t="n"/>
      <c r="G73" s="22" t="n"/>
      <c r="H73" s="33" t="n"/>
      <c r="I73" s="22" t="n"/>
      <c r="J73" s="22" t="n"/>
      <c r="K73" s="33" t="n"/>
      <c r="L73" s="33" t="n"/>
      <c r="M73" s="33" t="n"/>
      <c r="N73" s="24" t="n"/>
      <c r="O73" s="33" t="n"/>
      <c r="P73" s="24" t="n"/>
      <c r="Q73" s="24" t="n"/>
      <c r="R73" s="25">
        <f>IF($A73="","",IF(OR($J73="Resolved",$J73="Canceled"),"Closed","Active"))</f>
        <v/>
      </c>
      <c r="S73" s="26">
        <f>IF(OR($A73="",$H73=""),"",MAX(0,IF(AND($J73="Resolved",ISNUMBER($O73)),$O73,Dashboard!$B$3)-$H73))</f>
        <v/>
      </c>
      <c r="T73" s="26">
        <f>IF($A73="","",IF($L73="","",MAX(0,Dashboard!$B$3-$L73)))</f>
        <v/>
      </c>
      <c r="U73" s="25">
        <f>IF($S73="","",IF($S73&lt;=7,"0–7 Days",IF($S73&lt;=14,"8–14 Days",IF($S73&lt;=30,"15–30 Days",IF($S73&lt;=60,"31–60 Days","61+ Days")))))</f>
        <v/>
      </c>
      <c r="V73" s="25">
        <f>IF($A73="","",IF($R73="Closed","Closed",IF($K73="","No Target Date",IF($K73&lt;Dashboard!$B$3,"Overdue",IF($K73&lt;=Dashboard!$B$3+Dashboard!$E$3,"Due Soon","On Track")))))</f>
        <v/>
      </c>
      <c r="W73" s="25">
        <f>IF($A73="","",IF($R73="Closed","",IF(AND($M73&lt;&gt;"",$M73&lt;Dashboard!$B$3),"Follow-Up Needed",IF(AND($L73&lt;&gt;"",Dashboard!$B$3-$L73&gt;Dashboard!$I$3),"Follow-Up Needed",""))))</f>
        <v/>
      </c>
      <c r="X73" s="27">
        <f>IF($A73="","",IF(OR($E73="",$F73=""),"Missing Type or Category",IF(COUNTIFS(Lists!$E$2:$E$15,$F73,Lists!$F$2:$F$15,$E73)=1,"OK","Category Mismatch")))</f>
        <v/>
      </c>
      <c r="Y73" s="27">
        <f>IF($A73="","",IF($B73="","Missing Learner Alias",IF($C73="","Missing Program",IF($D73="","Missing Delivery Site",IF($E73="","Missing Hold Category",IF($F73="","Missing Hold Type",IF($G73="","Missing Priority",IF($H73="","Missing Date Opened",IF($J73="","Missing Status",IF(AND($R73="Active",$K73=""),"Missing Target Date",IF(AND($J73="Resolved",$O73=""),"Missing Resolution Date",IF(AND(OR($J73="Resolved",$J73="Canceled"),$P73=""),"Missing Resolution Outcome",IF($X73&lt;&gt;"OK",$X73,"OK"))))))))))))</f>
        <v/>
      </c>
      <c r="Z73" s="27">
        <f>IF($A73="","",IF($Y73&lt;&gt;"OK","Data Issue",IF($G73="Critical","Critical",IF($V73="Overdue","Overdue",IF($W73="Follow-Up Needed","Follow-Up Needed",IF($I73="","Unassigned",""))))))</f>
        <v/>
      </c>
    </row>
    <row r="74">
      <c r="A74" s="22" t="n"/>
      <c r="B74" s="22" t="n"/>
      <c r="C74" s="22" t="n"/>
      <c r="D74" s="22" t="n"/>
      <c r="E74" s="22" t="n"/>
      <c r="F74" s="22" t="n"/>
      <c r="G74" s="22" t="n"/>
      <c r="H74" s="33" t="n"/>
      <c r="I74" s="22" t="n"/>
      <c r="J74" s="22" t="n"/>
      <c r="K74" s="33" t="n"/>
      <c r="L74" s="33" t="n"/>
      <c r="M74" s="33" t="n"/>
      <c r="N74" s="24" t="n"/>
      <c r="O74" s="33" t="n"/>
      <c r="P74" s="24" t="n"/>
      <c r="Q74" s="24" t="n"/>
      <c r="R74" s="25">
        <f>IF($A74="","",IF(OR($J74="Resolved",$J74="Canceled"),"Closed","Active"))</f>
        <v/>
      </c>
      <c r="S74" s="26">
        <f>IF(OR($A74="",$H74=""),"",MAX(0,IF(AND($J74="Resolved",ISNUMBER($O74)),$O74,Dashboard!$B$3)-$H74))</f>
        <v/>
      </c>
      <c r="T74" s="26">
        <f>IF($A74="","",IF($L74="","",MAX(0,Dashboard!$B$3-$L74)))</f>
        <v/>
      </c>
      <c r="U74" s="25">
        <f>IF($S74="","",IF($S74&lt;=7,"0–7 Days",IF($S74&lt;=14,"8–14 Days",IF($S74&lt;=30,"15–30 Days",IF($S74&lt;=60,"31–60 Days","61+ Days")))))</f>
        <v/>
      </c>
      <c r="V74" s="25">
        <f>IF($A74="","",IF($R74="Closed","Closed",IF($K74="","No Target Date",IF($K74&lt;Dashboard!$B$3,"Overdue",IF($K74&lt;=Dashboard!$B$3+Dashboard!$E$3,"Due Soon","On Track")))))</f>
        <v/>
      </c>
      <c r="W74" s="25">
        <f>IF($A74="","",IF($R74="Closed","",IF(AND($M74&lt;&gt;"",$M74&lt;Dashboard!$B$3),"Follow-Up Needed",IF(AND($L74&lt;&gt;"",Dashboard!$B$3-$L74&gt;Dashboard!$I$3),"Follow-Up Needed",""))))</f>
        <v/>
      </c>
      <c r="X74" s="27">
        <f>IF($A74="","",IF(OR($E74="",$F74=""),"Missing Type or Category",IF(COUNTIFS(Lists!$E$2:$E$15,$F74,Lists!$F$2:$F$15,$E74)=1,"OK","Category Mismatch")))</f>
        <v/>
      </c>
      <c r="Y74" s="27">
        <f>IF($A74="","",IF($B74="","Missing Learner Alias",IF($C74="","Missing Program",IF($D74="","Missing Delivery Site",IF($E74="","Missing Hold Category",IF($F74="","Missing Hold Type",IF($G74="","Missing Priority",IF($H74="","Missing Date Opened",IF($J74="","Missing Status",IF(AND($R74="Active",$K74=""),"Missing Target Date",IF(AND($J74="Resolved",$O74=""),"Missing Resolution Date",IF(AND(OR($J74="Resolved",$J74="Canceled"),$P74=""),"Missing Resolution Outcome",IF($X74&lt;&gt;"OK",$X74,"OK"))))))))))))</f>
        <v/>
      </c>
      <c r="Z74" s="27">
        <f>IF($A74="","",IF($Y74&lt;&gt;"OK","Data Issue",IF($G74="Critical","Critical",IF($V74="Overdue","Overdue",IF($W74="Follow-Up Needed","Follow-Up Needed",IF($I74="","Unassigned",""))))))</f>
        <v/>
      </c>
    </row>
    <row r="75">
      <c r="A75" s="22" t="n"/>
      <c r="B75" s="22" t="n"/>
      <c r="C75" s="22" t="n"/>
      <c r="D75" s="22" t="n"/>
      <c r="E75" s="22" t="n"/>
      <c r="F75" s="22" t="n"/>
      <c r="G75" s="22" t="n"/>
      <c r="H75" s="33" t="n"/>
      <c r="I75" s="22" t="n"/>
      <c r="J75" s="22" t="n"/>
      <c r="K75" s="33" t="n"/>
      <c r="L75" s="33" t="n"/>
      <c r="M75" s="33" t="n"/>
      <c r="N75" s="24" t="n"/>
      <c r="O75" s="33" t="n"/>
      <c r="P75" s="24" t="n"/>
      <c r="Q75" s="24" t="n"/>
      <c r="R75" s="25">
        <f>IF($A75="","",IF(OR($J75="Resolved",$J75="Canceled"),"Closed","Active"))</f>
        <v/>
      </c>
      <c r="S75" s="26">
        <f>IF(OR($A75="",$H75=""),"",MAX(0,IF(AND($J75="Resolved",ISNUMBER($O75)),$O75,Dashboard!$B$3)-$H75))</f>
        <v/>
      </c>
      <c r="T75" s="26">
        <f>IF($A75="","",IF($L75="","",MAX(0,Dashboard!$B$3-$L75)))</f>
        <v/>
      </c>
      <c r="U75" s="25">
        <f>IF($S75="","",IF($S75&lt;=7,"0–7 Days",IF($S75&lt;=14,"8–14 Days",IF($S75&lt;=30,"15–30 Days",IF($S75&lt;=60,"31–60 Days","61+ Days")))))</f>
        <v/>
      </c>
      <c r="V75" s="25">
        <f>IF($A75="","",IF($R75="Closed","Closed",IF($K75="","No Target Date",IF($K75&lt;Dashboard!$B$3,"Overdue",IF($K75&lt;=Dashboard!$B$3+Dashboard!$E$3,"Due Soon","On Track")))))</f>
        <v/>
      </c>
      <c r="W75" s="25">
        <f>IF($A75="","",IF($R75="Closed","",IF(AND($M75&lt;&gt;"",$M75&lt;Dashboard!$B$3),"Follow-Up Needed",IF(AND($L75&lt;&gt;"",Dashboard!$B$3-$L75&gt;Dashboard!$I$3),"Follow-Up Needed",""))))</f>
        <v/>
      </c>
      <c r="X75" s="27">
        <f>IF($A75="","",IF(OR($E75="",$F75=""),"Missing Type or Category",IF(COUNTIFS(Lists!$E$2:$E$15,$F75,Lists!$F$2:$F$15,$E75)=1,"OK","Category Mismatch")))</f>
        <v/>
      </c>
      <c r="Y75" s="27">
        <f>IF($A75="","",IF($B75="","Missing Learner Alias",IF($C75="","Missing Program",IF($D75="","Missing Delivery Site",IF($E75="","Missing Hold Category",IF($F75="","Missing Hold Type",IF($G75="","Missing Priority",IF($H75="","Missing Date Opened",IF($J75="","Missing Status",IF(AND($R75="Active",$K75=""),"Missing Target Date",IF(AND($J75="Resolved",$O75=""),"Missing Resolution Date",IF(AND(OR($J75="Resolved",$J75="Canceled"),$P75=""),"Missing Resolution Outcome",IF($X75&lt;&gt;"OK",$X75,"OK"))))))))))))</f>
        <v/>
      </c>
      <c r="Z75" s="27">
        <f>IF($A75="","",IF($Y75&lt;&gt;"OK","Data Issue",IF($G75="Critical","Critical",IF($V75="Overdue","Overdue",IF($W75="Follow-Up Needed","Follow-Up Needed",IF($I75="","Unassigned",""))))))</f>
        <v/>
      </c>
    </row>
    <row r="76">
      <c r="A76" s="22" t="n"/>
      <c r="B76" s="22" t="n"/>
      <c r="C76" s="22" t="n"/>
      <c r="D76" s="22" t="n"/>
      <c r="E76" s="22" t="n"/>
      <c r="F76" s="22" t="n"/>
      <c r="G76" s="22" t="n"/>
      <c r="H76" s="33" t="n"/>
      <c r="I76" s="22" t="n"/>
      <c r="J76" s="22" t="n"/>
      <c r="K76" s="33" t="n"/>
      <c r="L76" s="33" t="n"/>
      <c r="M76" s="33" t="n"/>
      <c r="N76" s="24" t="n"/>
      <c r="O76" s="33" t="n"/>
      <c r="P76" s="24" t="n"/>
      <c r="Q76" s="24" t="n"/>
      <c r="R76" s="25">
        <f>IF($A76="","",IF(OR($J76="Resolved",$J76="Canceled"),"Closed","Active"))</f>
        <v/>
      </c>
      <c r="S76" s="26">
        <f>IF(OR($A76="",$H76=""),"",MAX(0,IF(AND($J76="Resolved",ISNUMBER($O76)),$O76,Dashboard!$B$3)-$H76))</f>
        <v/>
      </c>
      <c r="T76" s="26">
        <f>IF($A76="","",IF($L76="","",MAX(0,Dashboard!$B$3-$L76)))</f>
        <v/>
      </c>
      <c r="U76" s="25">
        <f>IF($S76="","",IF($S76&lt;=7,"0–7 Days",IF($S76&lt;=14,"8–14 Days",IF($S76&lt;=30,"15–30 Days",IF($S76&lt;=60,"31–60 Days","61+ Days")))))</f>
        <v/>
      </c>
      <c r="V76" s="25">
        <f>IF($A76="","",IF($R76="Closed","Closed",IF($K76="","No Target Date",IF($K76&lt;Dashboard!$B$3,"Overdue",IF($K76&lt;=Dashboard!$B$3+Dashboard!$E$3,"Due Soon","On Track")))))</f>
        <v/>
      </c>
      <c r="W76" s="25">
        <f>IF($A76="","",IF($R76="Closed","",IF(AND($M76&lt;&gt;"",$M76&lt;Dashboard!$B$3),"Follow-Up Needed",IF(AND($L76&lt;&gt;"",Dashboard!$B$3-$L76&gt;Dashboard!$I$3),"Follow-Up Needed",""))))</f>
        <v/>
      </c>
      <c r="X76" s="27">
        <f>IF($A76="","",IF(OR($E76="",$F76=""),"Missing Type or Category",IF(COUNTIFS(Lists!$E$2:$E$15,$F76,Lists!$F$2:$F$15,$E76)=1,"OK","Category Mismatch")))</f>
        <v/>
      </c>
      <c r="Y76" s="27">
        <f>IF($A76="","",IF($B76="","Missing Learner Alias",IF($C76="","Missing Program",IF($D76="","Missing Delivery Site",IF($E76="","Missing Hold Category",IF($F76="","Missing Hold Type",IF($G76="","Missing Priority",IF($H76="","Missing Date Opened",IF($J76="","Missing Status",IF(AND($R76="Active",$K76=""),"Missing Target Date",IF(AND($J76="Resolved",$O76=""),"Missing Resolution Date",IF(AND(OR($J76="Resolved",$J76="Canceled"),$P76=""),"Missing Resolution Outcome",IF($X76&lt;&gt;"OK",$X76,"OK"))))))))))))</f>
        <v/>
      </c>
      <c r="Z76" s="27">
        <f>IF($A76="","",IF($Y76&lt;&gt;"OK","Data Issue",IF($G76="Critical","Critical",IF($V76="Overdue","Overdue",IF($W76="Follow-Up Needed","Follow-Up Needed",IF($I76="","Unassigned",""))))))</f>
        <v/>
      </c>
    </row>
    <row r="77">
      <c r="A77" s="22" t="n"/>
      <c r="B77" s="22" t="n"/>
      <c r="C77" s="22" t="n"/>
      <c r="D77" s="22" t="n"/>
      <c r="E77" s="22" t="n"/>
      <c r="F77" s="22" t="n"/>
      <c r="G77" s="22" t="n"/>
      <c r="H77" s="33" t="n"/>
      <c r="I77" s="22" t="n"/>
      <c r="J77" s="22" t="n"/>
      <c r="K77" s="33" t="n"/>
      <c r="L77" s="33" t="n"/>
      <c r="M77" s="33" t="n"/>
      <c r="N77" s="24" t="n"/>
      <c r="O77" s="33" t="n"/>
      <c r="P77" s="24" t="n"/>
      <c r="Q77" s="24" t="n"/>
      <c r="R77" s="25">
        <f>IF($A77="","",IF(OR($J77="Resolved",$J77="Canceled"),"Closed","Active"))</f>
        <v/>
      </c>
      <c r="S77" s="26">
        <f>IF(OR($A77="",$H77=""),"",MAX(0,IF(AND($J77="Resolved",ISNUMBER($O77)),$O77,Dashboard!$B$3)-$H77))</f>
        <v/>
      </c>
      <c r="T77" s="26">
        <f>IF($A77="","",IF($L77="","",MAX(0,Dashboard!$B$3-$L77)))</f>
        <v/>
      </c>
      <c r="U77" s="25">
        <f>IF($S77="","",IF($S77&lt;=7,"0–7 Days",IF($S77&lt;=14,"8–14 Days",IF($S77&lt;=30,"15–30 Days",IF($S77&lt;=60,"31–60 Days","61+ Days")))))</f>
        <v/>
      </c>
      <c r="V77" s="25">
        <f>IF($A77="","",IF($R77="Closed","Closed",IF($K77="","No Target Date",IF($K77&lt;Dashboard!$B$3,"Overdue",IF($K77&lt;=Dashboard!$B$3+Dashboard!$E$3,"Due Soon","On Track")))))</f>
        <v/>
      </c>
      <c r="W77" s="25">
        <f>IF($A77="","",IF($R77="Closed","",IF(AND($M77&lt;&gt;"",$M77&lt;Dashboard!$B$3),"Follow-Up Needed",IF(AND($L77&lt;&gt;"",Dashboard!$B$3-$L77&gt;Dashboard!$I$3),"Follow-Up Needed",""))))</f>
        <v/>
      </c>
      <c r="X77" s="27">
        <f>IF($A77="","",IF(OR($E77="",$F77=""),"Missing Type or Category",IF(COUNTIFS(Lists!$E$2:$E$15,$F77,Lists!$F$2:$F$15,$E77)=1,"OK","Category Mismatch")))</f>
        <v/>
      </c>
      <c r="Y77" s="27">
        <f>IF($A77="","",IF($B77="","Missing Learner Alias",IF($C77="","Missing Program",IF($D77="","Missing Delivery Site",IF($E77="","Missing Hold Category",IF($F77="","Missing Hold Type",IF($G77="","Missing Priority",IF($H77="","Missing Date Opened",IF($J77="","Missing Status",IF(AND($R77="Active",$K77=""),"Missing Target Date",IF(AND($J77="Resolved",$O77=""),"Missing Resolution Date",IF(AND(OR($J77="Resolved",$J77="Canceled"),$P77=""),"Missing Resolution Outcome",IF($X77&lt;&gt;"OK",$X77,"OK"))))))))))))</f>
        <v/>
      </c>
      <c r="Z77" s="27">
        <f>IF($A77="","",IF($Y77&lt;&gt;"OK","Data Issue",IF($G77="Critical","Critical",IF($V77="Overdue","Overdue",IF($W77="Follow-Up Needed","Follow-Up Needed",IF($I77="","Unassigned",""))))))</f>
        <v/>
      </c>
    </row>
    <row r="78">
      <c r="A78" s="22" t="n"/>
      <c r="B78" s="22" t="n"/>
      <c r="C78" s="22" t="n"/>
      <c r="D78" s="22" t="n"/>
      <c r="E78" s="22" t="n"/>
      <c r="F78" s="22" t="n"/>
      <c r="G78" s="22" t="n"/>
      <c r="H78" s="33" t="n"/>
      <c r="I78" s="22" t="n"/>
      <c r="J78" s="22" t="n"/>
      <c r="K78" s="33" t="n"/>
      <c r="L78" s="33" t="n"/>
      <c r="M78" s="33" t="n"/>
      <c r="N78" s="24" t="n"/>
      <c r="O78" s="33" t="n"/>
      <c r="P78" s="24" t="n"/>
      <c r="Q78" s="24" t="n"/>
      <c r="R78" s="25">
        <f>IF($A78="","",IF(OR($J78="Resolved",$J78="Canceled"),"Closed","Active"))</f>
        <v/>
      </c>
      <c r="S78" s="26">
        <f>IF(OR($A78="",$H78=""),"",MAX(0,IF(AND($J78="Resolved",ISNUMBER($O78)),$O78,Dashboard!$B$3)-$H78))</f>
        <v/>
      </c>
      <c r="T78" s="26">
        <f>IF($A78="","",IF($L78="","",MAX(0,Dashboard!$B$3-$L78)))</f>
        <v/>
      </c>
      <c r="U78" s="25">
        <f>IF($S78="","",IF($S78&lt;=7,"0–7 Days",IF($S78&lt;=14,"8–14 Days",IF($S78&lt;=30,"15–30 Days",IF($S78&lt;=60,"31–60 Days","61+ Days")))))</f>
        <v/>
      </c>
      <c r="V78" s="25">
        <f>IF($A78="","",IF($R78="Closed","Closed",IF($K78="","No Target Date",IF($K78&lt;Dashboard!$B$3,"Overdue",IF($K78&lt;=Dashboard!$B$3+Dashboard!$E$3,"Due Soon","On Track")))))</f>
        <v/>
      </c>
      <c r="W78" s="25">
        <f>IF($A78="","",IF($R78="Closed","",IF(AND($M78&lt;&gt;"",$M78&lt;Dashboard!$B$3),"Follow-Up Needed",IF(AND($L78&lt;&gt;"",Dashboard!$B$3-$L78&gt;Dashboard!$I$3),"Follow-Up Needed",""))))</f>
        <v/>
      </c>
      <c r="X78" s="27">
        <f>IF($A78="","",IF(OR($E78="",$F78=""),"Missing Type or Category",IF(COUNTIFS(Lists!$E$2:$E$15,$F78,Lists!$F$2:$F$15,$E78)=1,"OK","Category Mismatch")))</f>
        <v/>
      </c>
      <c r="Y78" s="27">
        <f>IF($A78="","",IF($B78="","Missing Learner Alias",IF($C78="","Missing Program",IF($D78="","Missing Delivery Site",IF($E78="","Missing Hold Category",IF($F78="","Missing Hold Type",IF($G78="","Missing Priority",IF($H78="","Missing Date Opened",IF($J78="","Missing Status",IF(AND($R78="Active",$K78=""),"Missing Target Date",IF(AND($J78="Resolved",$O78=""),"Missing Resolution Date",IF(AND(OR($J78="Resolved",$J78="Canceled"),$P78=""),"Missing Resolution Outcome",IF($X78&lt;&gt;"OK",$X78,"OK"))))))))))))</f>
        <v/>
      </c>
      <c r="Z78" s="27">
        <f>IF($A78="","",IF($Y78&lt;&gt;"OK","Data Issue",IF($G78="Critical","Critical",IF($V78="Overdue","Overdue",IF($W78="Follow-Up Needed","Follow-Up Needed",IF($I78="","Unassigned",""))))))</f>
        <v/>
      </c>
    </row>
    <row r="79">
      <c r="A79" s="22" t="n"/>
      <c r="B79" s="22" t="n"/>
      <c r="C79" s="22" t="n"/>
      <c r="D79" s="22" t="n"/>
      <c r="E79" s="22" t="n"/>
      <c r="F79" s="22" t="n"/>
      <c r="G79" s="22" t="n"/>
      <c r="H79" s="33" t="n"/>
      <c r="I79" s="22" t="n"/>
      <c r="J79" s="22" t="n"/>
      <c r="K79" s="33" t="n"/>
      <c r="L79" s="33" t="n"/>
      <c r="M79" s="33" t="n"/>
      <c r="N79" s="24" t="n"/>
      <c r="O79" s="33" t="n"/>
      <c r="P79" s="24" t="n"/>
      <c r="Q79" s="24" t="n"/>
      <c r="R79" s="25">
        <f>IF($A79="","",IF(OR($J79="Resolved",$J79="Canceled"),"Closed","Active"))</f>
        <v/>
      </c>
      <c r="S79" s="26">
        <f>IF(OR($A79="",$H79=""),"",MAX(0,IF(AND($J79="Resolved",ISNUMBER($O79)),$O79,Dashboard!$B$3)-$H79))</f>
        <v/>
      </c>
      <c r="T79" s="26">
        <f>IF($A79="","",IF($L79="","",MAX(0,Dashboard!$B$3-$L79)))</f>
        <v/>
      </c>
      <c r="U79" s="25">
        <f>IF($S79="","",IF($S79&lt;=7,"0–7 Days",IF($S79&lt;=14,"8–14 Days",IF($S79&lt;=30,"15–30 Days",IF($S79&lt;=60,"31–60 Days","61+ Days")))))</f>
        <v/>
      </c>
      <c r="V79" s="25">
        <f>IF($A79="","",IF($R79="Closed","Closed",IF($K79="","No Target Date",IF($K79&lt;Dashboard!$B$3,"Overdue",IF($K79&lt;=Dashboard!$B$3+Dashboard!$E$3,"Due Soon","On Track")))))</f>
        <v/>
      </c>
      <c r="W79" s="25">
        <f>IF($A79="","",IF($R79="Closed","",IF(AND($M79&lt;&gt;"",$M79&lt;Dashboard!$B$3),"Follow-Up Needed",IF(AND($L79&lt;&gt;"",Dashboard!$B$3-$L79&gt;Dashboard!$I$3),"Follow-Up Needed",""))))</f>
        <v/>
      </c>
      <c r="X79" s="27">
        <f>IF($A79="","",IF(OR($E79="",$F79=""),"Missing Type or Category",IF(COUNTIFS(Lists!$E$2:$E$15,$F79,Lists!$F$2:$F$15,$E79)=1,"OK","Category Mismatch")))</f>
        <v/>
      </c>
      <c r="Y79" s="27">
        <f>IF($A79="","",IF($B79="","Missing Learner Alias",IF($C79="","Missing Program",IF($D79="","Missing Delivery Site",IF($E79="","Missing Hold Category",IF($F79="","Missing Hold Type",IF($G79="","Missing Priority",IF($H79="","Missing Date Opened",IF($J79="","Missing Status",IF(AND($R79="Active",$K79=""),"Missing Target Date",IF(AND($J79="Resolved",$O79=""),"Missing Resolution Date",IF(AND(OR($J79="Resolved",$J79="Canceled"),$P79=""),"Missing Resolution Outcome",IF($X79&lt;&gt;"OK",$X79,"OK"))))))))))))</f>
        <v/>
      </c>
      <c r="Z79" s="27">
        <f>IF($A79="","",IF($Y79&lt;&gt;"OK","Data Issue",IF($G79="Critical","Critical",IF($V79="Overdue","Overdue",IF($W79="Follow-Up Needed","Follow-Up Needed",IF($I79="","Unassigned",""))))))</f>
        <v/>
      </c>
    </row>
    <row r="80">
      <c r="A80" s="22" t="n"/>
      <c r="B80" s="22" t="n"/>
      <c r="C80" s="22" t="n"/>
      <c r="D80" s="22" t="n"/>
      <c r="E80" s="22" t="n"/>
      <c r="F80" s="22" t="n"/>
      <c r="G80" s="22" t="n"/>
      <c r="H80" s="33" t="n"/>
      <c r="I80" s="22" t="n"/>
      <c r="J80" s="22" t="n"/>
      <c r="K80" s="33" t="n"/>
      <c r="L80" s="33" t="n"/>
      <c r="M80" s="33" t="n"/>
      <c r="N80" s="24" t="n"/>
      <c r="O80" s="33" t="n"/>
      <c r="P80" s="24" t="n"/>
      <c r="Q80" s="24" t="n"/>
      <c r="R80" s="25">
        <f>IF($A80="","",IF(OR($J80="Resolved",$J80="Canceled"),"Closed","Active"))</f>
        <v/>
      </c>
      <c r="S80" s="26">
        <f>IF(OR($A80="",$H80=""),"",MAX(0,IF(AND($J80="Resolved",ISNUMBER($O80)),$O80,Dashboard!$B$3)-$H80))</f>
        <v/>
      </c>
      <c r="T80" s="26">
        <f>IF($A80="","",IF($L80="","",MAX(0,Dashboard!$B$3-$L80)))</f>
        <v/>
      </c>
      <c r="U80" s="25">
        <f>IF($S80="","",IF($S80&lt;=7,"0–7 Days",IF($S80&lt;=14,"8–14 Days",IF($S80&lt;=30,"15–30 Days",IF($S80&lt;=60,"31–60 Days","61+ Days")))))</f>
        <v/>
      </c>
      <c r="V80" s="25">
        <f>IF($A80="","",IF($R80="Closed","Closed",IF($K80="","No Target Date",IF($K80&lt;Dashboard!$B$3,"Overdue",IF($K80&lt;=Dashboard!$B$3+Dashboard!$E$3,"Due Soon","On Track")))))</f>
        <v/>
      </c>
      <c r="W80" s="25">
        <f>IF($A80="","",IF($R80="Closed","",IF(AND($M80&lt;&gt;"",$M80&lt;Dashboard!$B$3),"Follow-Up Needed",IF(AND($L80&lt;&gt;"",Dashboard!$B$3-$L80&gt;Dashboard!$I$3),"Follow-Up Needed",""))))</f>
        <v/>
      </c>
      <c r="X80" s="27">
        <f>IF($A80="","",IF(OR($E80="",$F80=""),"Missing Type or Category",IF(COUNTIFS(Lists!$E$2:$E$15,$F80,Lists!$F$2:$F$15,$E80)=1,"OK","Category Mismatch")))</f>
        <v/>
      </c>
      <c r="Y80" s="27">
        <f>IF($A80="","",IF($B80="","Missing Learner Alias",IF($C80="","Missing Program",IF($D80="","Missing Delivery Site",IF($E80="","Missing Hold Category",IF($F80="","Missing Hold Type",IF($G80="","Missing Priority",IF($H80="","Missing Date Opened",IF($J80="","Missing Status",IF(AND($R80="Active",$K80=""),"Missing Target Date",IF(AND($J80="Resolved",$O80=""),"Missing Resolution Date",IF(AND(OR($J80="Resolved",$J80="Canceled"),$P80=""),"Missing Resolution Outcome",IF($X80&lt;&gt;"OK",$X80,"OK"))))))))))))</f>
        <v/>
      </c>
      <c r="Z80" s="27">
        <f>IF($A80="","",IF($Y80&lt;&gt;"OK","Data Issue",IF($G80="Critical","Critical",IF($V80="Overdue","Overdue",IF($W80="Follow-Up Needed","Follow-Up Needed",IF($I80="","Unassigned",""))))))</f>
        <v/>
      </c>
    </row>
    <row r="81">
      <c r="A81" s="22" t="n"/>
      <c r="B81" s="22" t="n"/>
      <c r="C81" s="22" t="n"/>
      <c r="D81" s="22" t="n"/>
      <c r="E81" s="22" t="n"/>
      <c r="F81" s="22" t="n"/>
      <c r="G81" s="22" t="n"/>
      <c r="H81" s="33" t="n"/>
      <c r="I81" s="22" t="n"/>
      <c r="J81" s="22" t="n"/>
      <c r="K81" s="33" t="n"/>
      <c r="L81" s="33" t="n"/>
      <c r="M81" s="33" t="n"/>
      <c r="N81" s="24" t="n"/>
      <c r="O81" s="33" t="n"/>
      <c r="P81" s="24" t="n"/>
      <c r="Q81" s="24" t="n"/>
      <c r="R81" s="25">
        <f>IF($A81="","",IF(OR($J81="Resolved",$J81="Canceled"),"Closed","Active"))</f>
        <v/>
      </c>
      <c r="S81" s="26">
        <f>IF(OR($A81="",$H81=""),"",MAX(0,IF(AND($J81="Resolved",ISNUMBER($O81)),$O81,Dashboard!$B$3)-$H81))</f>
        <v/>
      </c>
      <c r="T81" s="26">
        <f>IF($A81="","",IF($L81="","",MAX(0,Dashboard!$B$3-$L81)))</f>
        <v/>
      </c>
      <c r="U81" s="25">
        <f>IF($S81="","",IF($S81&lt;=7,"0–7 Days",IF($S81&lt;=14,"8–14 Days",IF($S81&lt;=30,"15–30 Days",IF($S81&lt;=60,"31–60 Days","61+ Days")))))</f>
        <v/>
      </c>
      <c r="V81" s="25">
        <f>IF($A81="","",IF($R81="Closed","Closed",IF($K81="","No Target Date",IF($K81&lt;Dashboard!$B$3,"Overdue",IF($K81&lt;=Dashboard!$B$3+Dashboard!$E$3,"Due Soon","On Track")))))</f>
        <v/>
      </c>
      <c r="W81" s="25">
        <f>IF($A81="","",IF($R81="Closed","",IF(AND($M81&lt;&gt;"",$M81&lt;Dashboard!$B$3),"Follow-Up Needed",IF(AND($L81&lt;&gt;"",Dashboard!$B$3-$L81&gt;Dashboard!$I$3),"Follow-Up Needed",""))))</f>
        <v/>
      </c>
      <c r="X81" s="27">
        <f>IF($A81="","",IF(OR($E81="",$F81=""),"Missing Type or Category",IF(COUNTIFS(Lists!$E$2:$E$15,$F81,Lists!$F$2:$F$15,$E81)=1,"OK","Category Mismatch")))</f>
        <v/>
      </c>
      <c r="Y81" s="27">
        <f>IF($A81="","",IF($B81="","Missing Learner Alias",IF($C81="","Missing Program",IF($D81="","Missing Delivery Site",IF($E81="","Missing Hold Category",IF($F81="","Missing Hold Type",IF($G81="","Missing Priority",IF($H81="","Missing Date Opened",IF($J81="","Missing Status",IF(AND($R81="Active",$K81=""),"Missing Target Date",IF(AND($J81="Resolved",$O81=""),"Missing Resolution Date",IF(AND(OR($J81="Resolved",$J81="Canceled"),$P81=""),"Missing Resolution Outcome",IF($X81&lt;&gt;"OK",$X81,"OK"))))))))))))</f>
        <v/>
      </c>
      <c r="Z81" s="27">
        <f>IF($A81="","",IF($Y81&lt;&gt;"OK","Data Issue",IF($G81="Critical","Critical",IF($V81="Overdue","Overdue",IF($W81="Follow-Up Needed","Follow-Up Needed",IF($I81="","Unassigned",""))))))</f>
        <v/>
      </c>
    </row>
    <row r="82">
      <c r="A82" s="22" t="n"/>
      <c r="B82" s="22" t="n"/>
      <c r="C82" s="22" t="n"/>
      <c r="D82" s="22" t="n"/>
      <c r="E82" s="22" t="n"/>
      <c r="F82" s="22" t="n"/>
      <c r="G82" s="22" t="n"/>
      <c r="H82" s="33" t="n"/>
      <c r="I82" s="22" t="n"/>
      <c r="J82" s="22" t="n"/>
      <c r="K82" s="33" t="n"/>
      <c r="L82" s="33" t="n"/>
      <c r="M82" s="33" t="n"/>
      <c r="N82" s="24" t="n"/>
      <c r="O82" s="33" t="n"/>
      <c r="P82" s="24" t="n"/>
      <c r="Q82" s="24" t="n"/>
      <c r="R82" s="25">
        <f>IF($A82="","",IF(OR($J82="Resolved",$J82="Canceled"),"Closed","Active"))</f>
        <v/>
      </c>
      <c r="S82" s="26">
        <f>IF(OR($A82="",$H82=""),"",MAX(0,IF(AND($J82="Resolved",ISNUMBER($O82)),$O82,Dashboard!$B$3)-$H82))</f>
        <v/>
      </c>
      <c r="T82" s="26">
        <f>IF($A82="","",IF($L82="","",MAX(0,Dashboard!$B$3-$L82)))</f>
        <v/>
      </c>
      <c r="U82" s="25">
        <f>IF($S82="","",IF($S82&lt;=7,"0–7 Days",IF($S82&lt;=14,"8–14 Days",IF($S82&lt;=30,"15–30 Days",IF($S82&lt;=60,"31–60 Days","61+ Days")))))</f>
        <v/>
      </c>
      <c r="V82" s="25">
        <f>IF($A82="","",IF($R82="Closed","Closed",IF($K82="","No Target Date",IF($K82&lt;Dashboard!$B$3,"Overdue",IF($K82&lt;=Dashboard!$B$3+Dashboard!$E$3,"Due Soon","On Track")))))</f>
        <v/>
      </c>
      <c r="W82" s="25">
        <f>IF($A82="","",IF($R82="Closed","",IF(AND($M82&lt;&gt;"",$M82&lt;Dashboard!$B$3),"Follow-Up Needed",IF(AND($L82&lt;&gt;"",Dashboard!$B$3-$L82&gt;Dashboard!$I$3),"Follow-Up Needed",""))))</f>
        <v/>
      </c>
      <c r="X82" s="27">
        <f>IF($A82="","",IF(OR($E82="",$F82=""),"Missing Type or Category",IF(COUNTIFS(Lists!$E$2:$E$15,$F82,Lists!$F$2:$F$15,$E82)=1,"OK","Category Mismatch")))</f>
        <v/>
      </c>
      <c r="Y82" s="27">
        <f>IF($A82="","",IF($B82="","Missing Learner Alias",IF($C82="","Missing Program",IF($D82="","Missing Delivery Site",IF($E82="","Missing Hold Category",IF($F82="","Missing Hold Type",IF($G82="","Missing Priority",IF($H82="","Missing Date Opened",IF($J82="","Missing Status",IF(AND($R82="Active",$K82=""),"Missing Target Date",IF(AND($J82="Resolved",$O82=""),"Missing Resolution Date",IF(AND(OR($J82="Resolved",$J82="Canceled"),$P82=""),"Missing Resolution Outcome",IF($X82&lt;&gt;"OK",$X82,"OK"))))))))))))</f>
        <v/>
      </c>
      <c r="Z82" s="27">
        <f>IF($A82="","",IF($Y82&lt;&gt;"OK","Data Issue",IF($G82="Critical","Critical",IF($V82="Overdue","Overdue",IF($W82="Follow-Up Needed","Follow-Up Needed",IF($I82="","Unassigned",""))))))</f>
        <v/>
      </c>
    </row>
    <row r="83">
      <c r="A83" s="22" t="n"/>
      <c r="B83" s="22" t="n"/>
      <c r="C83" s="22" t="n"/>
      <c r="D83" s="22" t="n"/>
      <c r="E83" s="22" t="n"/>
      <c r="F83" s="22" t="n"/>
      <c r="G83" s="22" t="n"/>
      <c r="H83" s="33" t="n"/>
      <c r="I83" s="22" t="n"/>
      <c r="J83" s="22" t="n"/>
      <c r="K83" s="33" t="n"/>
      <c r="L83" s="33" t="n"/>
      <c r="M83" s="33" t="n"/>
      <c r="N83" s="24" t="n"/>
      <c r="O83" s="33" t="n"/>
      <c r="P83" s="24" t="n"/>
      <c r="Q83" s="24" t="n"/>
      <c r="R83" s="25">
        <f>IF($A83="","",IF(OR($J83="Resolved",$J83="Canceled"),"Closed","Active"))</f>
        <v/>
      </c>
      <c r="S83" s="26">
        <f>IF(OR($A83="",$H83=""),"",MAX(0,IF(AND($J83="Resolved",ISNUMBER($O83)),$O83,Dashboard!$B$3)-$H83))</f>
        <v/>
      </c>
      <c r="T83" s="26">
        <f>IF($A83="","",IF($L83="","",MAX(0,Dashboard!$B$3-$L83)))</f>
        <v/>
      </c>
      <c r="U83" s="25">
        <f>IF($S83="","",IF($S83&lt;=7,"0–7 Days",IF($S83&lt;=14,"8–14 Days",IF($S83&lt;=30,"15–30 Days",IF($S83&lt;=60,"31–60 Days","61+ Days")))))</f>
        <v/>
      </c>
      <c r="V83" s="25">
        <f>IF($A83="","",IF($R83="Closed","Closed",IF($K83="","No Target Date",IF($K83&lt;Dashboard!$B$3,"Overdue",IF($K83&lt;=Dashboard!$B$3+Dashboard!$E$3,"Due Soon","On Track")))))</f>
        <v/>
      </c>
      <c r="W83" s="25">
        <f>IF($A83="","",IF($R83="Closed","",IF(AND($M83&lt;&gt;"",$M83&lt;Dashboard!$B$3),"Follow-Up Needed",IF(AND($L83&lt;&gt;"",Dashboard!$B$3-$L83&gt;Dashboard!$I$3),"Follow-Up Needed",""))))</f>
        <v/>
      </c>
      <c r="X83" s="27">
        <f>IF($A83="","",IF(OR($E83="",$F83=""),"Missing Type or Category",IF(COUNTIFS(Lists!$E$2:$E$15,$F83,Lists!$F$2:$F$15,$E83)=1,"OK","Category Mismatch")))</f>
        <v/>
      </c>
      <c r="Y83" s="27">
        <f>IF($A83="","",IF($B83="","Missing Learner Alias",IF($C83="","Missing Program",IF($D83="","Missing Delivery Site",IF($E83="","Missing Hold Category",IF($F83="","Missing Hold Type",IF($G83="","Missing Priority",IF($H83="","Missing Date Opened",IF($J83="","Missing Status",IF(AND($R83="Active",$K83=""),"Missing Target Date",IF(AND($J83="Resolved",$O83=""),"Missing Resolution Date",IF(AND(OR($J83="Resolved",$J83="Canceled"),$P83=""),"Missing Resolution Outcome",IF($X83&lt;&gt;"OK",$X83,"OK"))))))))))))</f>
        <v/>
      </c>
      <c r="Z83" s="27">
        <f>IF($A83="","",IF($Y83&lt;&gt;"OK","Data Issue",IF($G83="Critical","Critical",IF($V83="Overdue","Overdue",IF($W83="Follow-Up Needed","Follow-Up Needed",IF($I83="","Unassigned",""))))))</f>
        <v/>
      </c>
    </row>
    <row r="84">
      <c r="A84" s="22" t="n"/>
      <c r="B84" s="22" t="n"/>
      <c r="C84" s="22" t="n"/>
      <c r="D84" s="22" t="n"/>
      <c r="E84" s="22" t="n"/>
      <c r="F84" s="22" t="n"/>
      <c r="G84" s="22" t="n"/>
      <c r="H84" s="33" t="n"/>
      <c r="I84" s="22" t="n"/>
      <c r="J84" s="22" t="n"/>
      <c r="K84" s="33" t="n"/>
      <c r="L84" s="33" t="n"/>
      <c r="M84" s="33" t="n"/>
      <c r="N84" s="24" t="n"/>
      <c r="O84" s="33" t="n"/>
      <c r="P84" s="24" t="n"/>
      <c r="Q84" s="24" t="n"/>
      <c r="R84" s="25">
        <f>IF($A84="","",IF(OR($J84="Resolved",$J84="Canceled"),"Closed","Active"))</f>
        <v/>
      </c>
      <c r="S84" s="26">
        <f>IF(OR($A84="",$H84=""),"",MAX(0,IF(AND($J84="Resolved",ISNUMBER($O84)),$O84,Dashboard!$B$3)-$H84))</f>
        <v/>
      </c>
      <c r="T84" s="26">
        <f>IF($A84="","",IF($L84="","",MAX(0,Dashboard!$B$3-$L84)))</f>
        <v/>
      </c>
      <c r="U84" s="25">
        <f>IF($S84="","",IF($S84&lt;=7,"0–7 Days",IF($S84&lt;=14,"8–14 Days",IF($S84&lt;=30,"15–30 Days",IF($S84&lt;=60,"31–60 Days","61+ Days")))))</f>
        <v/>
      </c>
      <c r="V84" s="25">
        <f>IF($A84="","",IF($R84="Closed","Closed",IF($K84="","No Target Date",IF($K84&lt;Dashboard!$B$3,"Overdue",IF($K84&lt;=Dashboard!$B$3+Dashboard!$E$3,"Due Soon","On Track")))))</f>
        <v/>
      </c>
      <c r="W84" s="25">
        <f>IF($A84="","",IF($R84="Closed","",IF(AND($M84&lt;&gt;"",$M84&lt;Dashboard!$B$3),"Follow-Up Needed",IF(AND($L84&lt;&gt;"",Dashboard!$B$3-$L84&gt;Dashboard!$I$3),"Follow-Up Needed",""))))</f>
        <v/>
      </c>
      <c r="X84" s="27">
        <f>IF($A84="","",IF(OR($E84="",$F84=""),"Missing Type or Category",IF(COUNTIFS(Lists!$E$2:$E$15,$F84,Lists!$F$2:$F$15,$E84)=1,"OK","Category Mismatch")))</f>
        <v/>
      </c>
      <c r="Y84" s="27">
        <f>IF($A84="","",IF($B84="","Missing Learner Alias",IF($C84="","Missing Program",IF($D84="","Missing Delivery Site",IF($E84="","Missing Hold Category",IF($F84="","Missing Hold Type",IF($G84="","Missing Priority",IF($H84="","Missing Date Opened",IF($J84="","Missing Status",IF(AND($R84="Active",$K84=""),"Missing Target Date",IF(AND($J84="Resolved",$O84=""),"Missing Resolution Date",IF(AND(OR($J84="Resolved",$J84="Canceled"),$P84=""),"Missing Resolution Outcome",IF($X84&lt;&gt;"OK",$X84,"OK"))))))))))))</f>
        <v/>
      </c>
      <c r="Z84" s="27">
        <f>IF($A84="","",IF($Y84&lt;&gt;"OK","Data Issue",IF($G84="Critical","Critical",IF($V84="Overdue","Overdue",IF($W84="Follow-Up Needed","Follow-Up Needed",IF($I84="","Unassigned",""))))))</f>
        <v/>
      </c>
    </row>
    <row r="85">
      <c r="A85" s="22" t="n"/>
      <c r="B85" s="22" t="n"/>
      <c r="C85" s="22" t="n"/>
      <c r="D85" s="22" t="n"/>
      <c r="E85" s="22" t="n"/>
      <c r="F85" s="22" t="n"/>
      <c r="G85" s="22" t="n"/>
      <c r="H85" s="33" t="n"/>
      <c r="I85" s="22" t="n"/>
      <c r="J85" s="22" t="n"/>
      <c r="K85" s="33" t="n"/>
      <c r="L85" s="33" t="n"/>
      <c r="M85" s="33" t="n"/>
      <c r="N85" s="24" t="n"/>
      <c r="O85" s="33" t="n"/>
      <c r="P85" s="24" t="n"/>
      <c r="Q85" s="24" t="n"/>
      <c r="R85" s="25">
        <f>IF($A85="","",IF(OR($J85="Resolved",$J85="Canceled"),"Closed","Active"))</f>
        <v/>
      </c>
      <c r="S85" s="26">
        <f>IF(OR($A85="",$H85=""),"",MAX(0,IF(AND($J85="Resolved",ISNUMBER($O85)),$O85,Dashboard!$B$3)-$H85))</f>
        <v/>
      </c>
      <c r="T85" s="26">
        <f>IF($A85="","",IF($L85="","",MAX(0,Dashboard!$B$3-$L85)))</f>
        <v/>
      </c>
      <c r="U85" s="25">
        <f>IF($S85="","",IF($S85&lt;=7,"0–7 Days",IF($S85&lt;=14,"8–14 Days",IF($S85&lt;=30,"15–30 Days",IF($S85&lt;=60,"31–60 Days","61+ Days")))))</f>
        <v/>
      </c>
      <c r="V85" s="25">
        <f>IF($A85="","",IF($R85="Closed","Closed",IF($K85="","No Target Date",IF($K85&lt;Dashboard!$B$3,"Overdue",IF($K85&lt;=Dashboard!$B$3+Dashboard!$E$3,"Due Soon","On Track")))))</f>
        <v/>
      </c>
      <c r="W85" s="25">
        <f>IF($A85="","",IF($R85="Closed","",IF(AND($M85&lt;&gt;"",$M85&lt;Dashboard!$B$3),"Follow-Up Needed",IF(AND($L85&lt;&gt;"",Dashboard!$B$3-$L85&gt;Dashboard!$I$3),"Follow-Up Needed",""))))</f>
        <v/>
      </c>
      <c r="X85" s="27">
        <f>IF($A85="","",IF(OR($E85="",$F85=""),"Missing Type or Category",IF(COUNTIFS(Lists!$E$2:$E$15,$F85,Lists!$F$2:$F$15,$E85)=1,"OK","Category Mismatch")))</f>
        <v/>
      </c>
      <c r="Y85" s="27">
        <f>IF($A85="","",IF($B85="","Missing Learner Alias",IF($C85="","Missing Program",IF($D85="","Missing Delivery Site",IF($E85="","Missing Hold Category",IF($F85="","Missing Hold Type",IF($G85="","Missing Priority",IF($H85="","Missing Date Opened",IF($J85="","Missing Status",IF(AND($R85="Active",$K85=""),"Missing Target Date",IF(AND($J85="Resolved",$O85=""),"Missing Resolution Date",IF(AND(OR($J85="Resolved",$J85="Canceled"),$P85=""),"Missing Resolution Outcome",IF($X85&lt;&gt;"OK",$X85,"OK"))))))))))))</f>
        <v/>
      </c>
      <c r="Z85" s="27">
        <f>IF($A85="","",IF($Y85&lt;&gt;"OK","Data Issue",IF($G85="Critical","Critical",IF($V85="Overdue","Overdue",IF($W85="Follow-Up Needed","Follow-Up Needed",IF($I85="","Unassigned",""))))))</f>
        <v/>
      </c>
    </row>
    <row r="86">
      <c r="A86" s="22" t="n"/>
      <c r="B86" s="22" t="n"/>
      <c r="C86" s="22" t="n"/>
      <c r="D86" s="22" t="n"/>
      <c r="E86" s="22" t="n"/>
      <c r="F86" s="22" t="n"/>
      <c r="G86" s="22" t="n"/>
      <c r="H86" s="33" t="n"/>
      <c r="I86" s="22" t="n"/>
      <c r="J86" s="22" t="n"/>
      <c r="K86" s="33" t="n"/>
      <c r="L86" s="33" t="n"/>
      <c r="M86" s="33" t="n"/>
      <c r="N86" s="24" t="n"/>
      <c r="O86" s="33" t="n"/>
      <c r="P86" s="24" t="n"/>
      <c r="Q86" s="24" t="n"/>
      <c r="R86" s="25">
        <f>IF($A86="","",IF(OR($J86="Resolved",$J86="Canceled"),"Closed","Active"))</f>
        <v/>
      </c>
      <c r="S86" s="26">
        <f>IF(OR($A86="",$H86=""),"",MAX(0,IF(AND($J86="Resolved",ISNUMBER($O86)),$O86,Dashboard!$B$3)-$H86))</f>
        <v/>
      </c>
      <c r="T86" s="26">
        <f>IF($A86="","",IF($L86="","",MAX(0,Dashboard!$B$3-$L86)))</f>
        <v/>
      </c>
      <c r="U86" s="25">
        <f>IF($S86="","",IF($S86&lt;=7,"0–7 Days",IF($S86&lt;=14,"8–14 Days",IF($S86&lt;=30,"15–30 Days",IF($S86&lt;=60,"31–60 Days","61+ Days")))))</f>
        <v/>
      </c>
      <c r="V86" s="25">
        <f>IF($A86="","",IF($R86="Closed","Closed",IF($K86="","No Target Date",IF($K86&lt;Dashboard!$B$3,"Overdue",IF($K86&lt;=Dashboard!$B$3+Dashboard!$E$3,"Due Soon","On Track")))))</f>
        <v/>
      </c>
      <c r="W86" s="25">
        <f>IF($A86="","",IF($R86="Closed","",IF(AND($M86&lt;&gt;"",$M86&lt;Dashboard!$B$3),"Follow-Up Needed",IF(AND($L86&lt;&gt;"",Dashboard!$B$3-$L86&gt;Dashboard!$I$3),"Follow-Up Needed",""))))</f>
        <v/>
      </c>
      <c r="X86" s="27">
        <f>IF($A86="","",IF(OR($E86="",$F86=""),"Missing Type or Category",IF(COUNTIFS(Lists!$E$2:$E$15,$F86,Lists!$F$2:$F$15,$E86)=1,"OK","Category Mismatch")))</f>
        <v/>
      </c>
      <c r="Y86" s="27">
        <f>IF($A86="","",IF($B86="","Missing Learner Alias",IF($C86="","Missing Program",IF($D86="","Missing Delivery Site",IF($E86="","Missing Hold Category",IF($F86="","Missing Hold Type",IF($G86="","Missing Priority",IF($H86="","Missing Date Opened",IF($J86="","Missing Status",IF(AND($R86="Active",$K86=""),"Missing Target Date",IF(AND($J86="Resolved",$O86=""),"Missing Resolution Date",IF(AND(OR($J86="Resolved",$J86="Canceled"),$P86=""),"Missing Resolution Outcome",IF($X86&lt;&gt;"OK",$X86,"OK"))))))))))))</f>
        <v/>
      </c>
      <c r="Z86" s="27">
        <f>IF($A86="","",IF($Y86&lt;&gt;"OK","Data Issue",IF($G86="Critical","Critical",IF($V86="Overdue","Overdue",IF($W86="Follow-Up Needed","Follow-Up Needed",IF($I86="","Unassigned",""))))))</f>
        <v/>
      </c>
    </row>
    <row r="87">
      <c r="A87" s="22" t="n"/>
      <c r="B87" s="22" t="n"/>
      <c r="C87" s="22" t="n"/>
      <c r="D87" s="22" t="n"/>
      <c r="E87" s="22" t="n"/>
      <c r="F87" s="22" t="n"/>
      <c r="G87" s="22" t="n"/>
      <c r="H87" s="33" t="n"/>
      <c r="I87" s="22" t="n"/>
      <c r="J87" s="22" t="n"/>
      <c r="K87" s="33" t="n"/>
      <c r="L87" s="33" t="n"/>
      <c r="M87" s="33" t="n"/>
      <c r="N87" s="24" t="n"/>
      <c r="O87" s="33" t="n"/>
      <c r="P87" s="24" t="n"/>
      <c r="Q87" s="24" t="n"/>
      <c r="R87" s="25">
        <f>IF($A87="","",IF(OR($J87="Resolved",$J87="Canceled"),"Closed","Active"))</f>
        <v/>
      </c>
      <c r="S87" s="26">
        <f>IF(OR($A87="",$H87=""),"",MAX(0,IF(AND($J87="Resolved",ISNUMBER($O87)),$O87,Dashboard!$B$3)-$H87))</f>
        <v/>
      </c>
      <c r="T87" s="26">
        <f>IF($A87="","",IF($L87="","",MAX(0,Dashboard!$B$3-$L87)))</f>
        <v/>
      </c>
      <c r="U87" s="25">
        <f>IF($S87="","",IF($S87&lt;=7,"0–7 Days",IF($S87&lt;=14,"8–14 Days",IF($S87&lt;=30,"15–30 Days",IF($S87&lt;=60,"31–60 Days","61+ Days")))))</f>
        <v/>
      </c>
      <c r="V87" s="25">
        <f>IF($A87="","",IF($R87="Closed","Closed",IF($K87="","No Target Date",IF($K87&lt;Dashboard!$B$3,"Overdue",IF($K87&lt;=Dashboard!$B$3+Dashboard!$E$3,"Due Soon","On Track")))))</f>
        <v/>
      </c>
      <c r="W87" s="25">
        <f>IF($A87="","",IF($R87="Closed","",IF(AND($M87&lt;&gt;"",$M87&lt;Dashboard!$B$3),"Follow-Up Needed",IF(AND($L87&lt;&gt;"",Dashboard!$B$3-$L87&gt;Dashboard!$I$3),"Follow-Up Needed",""))))</f>
        <v/>
      </c>
      <c r="X87" s="27">
        <f>IF($A87="","",IF(OR($E87="",$F87=""),"Missing Type or Category",IF(COUNTIFS(Lists!$E$2:$E$15,$F87,Lists!$F$2:$F$15,$E87)=1,"OK","Category Mismatch")))</f>
        <v/>
      </c>
      <c r="Y87" s="27">
        <f>IF($A87="","",IF($B87="","Missing Learner Alias",IF($C87="","Missing Program",IF($D87="","Missing Delivery Site",IF($E87="","Missing Hold Category",IF($F87="","Missing Hold Type",IF($G87="","Missing Priority",IF($H87="","Missing Date Opened",IF($J87="","Missing Status",IF(AND($R87="Active",$K87=""),"Missing Target Date",IF(AND($J87="Resolved",$O87=""),"Missing Resolution Date",IF(AND(OR($J87="Resolved",$J87="Canceled"),$P87=""),"Missing Resolution Outcome",IF($X87&lt;&gt;"OK",$X87,"OK"))))))))))))</f>
        <v/>
      </c>
      <c r="Z87" s="27">
        <f>IF($A87="","",IF($Y87&lt;&gt;"OK","Data Issue",IF($G87="Critical","Critical",IF($V87="Overdue","Overdue",IF($W87="Follow-Up Needed","Follow-Up Needed",IF($I87="","Unassigned",""))))))</f>
        <v/>
      </c>
    </row>
    <row r="88">
      <c r="A88" s="22" t="n"/>
      <c r="B88" s="22" t="n"/>
      <c r="C88" s="22" t="n"/>
      <c r="D88" s="22" t="n"/>
      <c r="E88" s="22" t="n"/>
      <c r="F88" s="22" t="n"/>
      <c r="G88" s="22" t="n"/>
      <c r="H88" s="33" t="n"/>
      <c r="I88" s="22" t="n"/>
      <c r="J88" s="22" t="n"/>
      <c r="K88" s="33" t="n"/>
      <c r="L88" s="33" t="n"/>
      <c r="M88" s="33" t="n"/>
      <c r="N88" s="24" t="n"/>
      <c r="O88" s="33" t="n"/>
      <c r="P88" s="24" t="n"/>
      <c r="Q88" s="24" t="n"/>
      <c r="R88" s="25">
        <f>IF($A88="","",IF(OR($J88="Resolved",$J88="Canceled"),"Closed","Active"))</f>
        <v/>
      </c>
      <c r="S88" s="26">
        <f>IF(OR($A88="",$H88=""),"",MAX(0,IF(AND($J88="Resolved",ISNUMBER($O88)),$O88,Dashboard!$B$3)-$H88))</f>
        <v/>
      </c>
      <c r="T88" s="26">
        <f>IF($A88="","",IF($L88="","",MAX(0,Dashboard!$B$3-$L88)))</f>
        <v/>
      </c>
      <c r="U88" s="25">
        <f>IF($S88="","",IF($S88&lt;=7,"0–7 Days",IF($S88&lt;=14,"8–14 Days",IF($S88&lt;=30,"15–30 Days",IF($S88&lt;=60,"31–60 Days","61+ Days")))))</f>
        <v/>
      </c>
      <c r="V88" s="25">
        <f>IF($A88="","",IF($R88="Closed","Closed",IF($K88="","No Target Date",IF($K88&lt;Dashboard!$B$3,"Overdue",IF($K88&lt;=Dashboard!$B$3+Dashboard!$E$3,"Due Soon","On Track")))))</f>
        <v/>
      </c>
      <c r="W88" s="25">
        <f>IF($A88="","",IF($R88="Closed","",IF(AND($M88&lt;&gt;"",$M88&lt;Dashboard!$B$3),"Follow-Up Needed",IF(AND($L88&lt;&gt;"",Dashboard!$B$3-$L88&gt;Dashboard!$I$3),"Follow-Up Needed",""))))</f>
        <v/>
      </c>
      <c r="X88" s="27">
        <f>IF($A88="","",IF(OR($E88="",$F88=""),"Missing Type or Category",IF(COUNTIFS(Lists!$E$2:$E$15,$F88,Lists!$F$2:$F$15,$E88)=1,"OK","Category Mismatch")))</f>
        <v/>
      </c>
      <c r="Y88" s="27">
        <f>IF($A88="","",IF($B88="","Missing Learner Alias",IF($C88="","Missing Program",IF($D88="","Missing Delivery Site",IF($E88="","Missing Hold Category",IF($F88="","Missing Hold Type",IF($G88="","Missing Priority",IF($H88="","Missing Date Opened",IF($J88="","Missing Status",IF(AND($R88="Active",$K88=""),"Missing Target Date",IF(AND($J88="Resolved",$O88=""),"Missing Resolution Date",IF(AND(OR($J88="Resolved",$J88="Canceled"),$P88=""),"Missing Resolution Outcome",IF($X88&lt;&gt;"OK",$X88,"OK"))))))))))))</f>
        <v/>
      </c>
      <c r="Z88" s="27">
        <f>IF($A88="","",IF($Y88&lt;&gt;"OK","Data Issue",IF($G88="Critical","Critical",IF($V88="Overdue","Overdue",IF($W88="Follow-Up Needed","Follow-Up Needed",IF($I88="","Unassigned",""))))))</f>
        <v/>
      </c>
    </row>
    <row r="89">
      <c r="A89" s="22" t="n"/>
      <c r="B89" s="22" t="n"/>
      <c r="C89" s="22" t="n"/>
      <c r="D89" s="22" t="n"/>
      <c r="E89" s="22" t="n"/>
      <c r="F89" s="22" t="n"/>
      <c r="G89" s="22" t="n"/>
      <c r="H89" s="33" t="n"/>
      <c r="I89" s="22" t="n"/>
      <c r="J89" s="22" t="n"/>
      <c r="K89" s="33" t="n"/>
      <c r="L89" s="33" t="n"/>
      <c r="M89" s="33" t="n"/>
      <c r="N89" s="24" t="n"/>
      <c r="O89" s="33" t="n"/>
      <c r="P89" s="24" t="n"/>
      <c r="Q89" s="24" t="n"/>
      <c r="R89" s="25">
        <f>IF($A89="","",IF(OR($J89="Resolved",$J89="Canceled"),"Closed","Active"))</f>
        <v/>
      </c>
      <c r="S89" s="26">
        <f>IF(OR($A89="",$H89=""),"",MAX(0,IF(AND($J89="Resolved",ISNUMBER($O89)),$O89,Dashboard!$B$3)-$H89))</f>
        <v/>
      </c>
      <c r="T89" s="26">
        <f>IF($A89="","",IF($L89="","",MAX(0,Dashboard!$B$3-$L89)))</f>
        <v/>
      </c>
      <c r="U89" s="25">
        <f>IF($S89="","",IF($S89&lt;=7,"0–7 Days",IF($S89&lt;=14,"8–14 Days",IF($S89&lt;=30,"15–30 Days",IF($S89&lt;=60,"31–60 Days","61+ Days")))))</f>
        <v/>
      </c>
      <c r="V89" s="25">
        <f>IF($A89="","",IF($R89="Closed","Closed",IF($K89="","No Target Date",IF($K89&lt;Dashboard!$B$3,"Overdue",IF($K89&lt;=Dashboard!$B$3+Dashboard!$E$3,"Due Soon","On Track")))))</f>
        <v/>
      </c>
      <c r="W89" s="25">
        <f>IF($A89="","",IF($R89="Closed","",IF(AND($M89&lt;&gt;"",$M89&lt;Dashboard!$B$3),"Follow-Up Needed",IF(AND($L89&lt;&gt;"",Dashboard!$B$3-$L89&gt;Dashboard!$I$3),"Follow-Up Needed",""))))</f>
        <v/>
      </c>
      <c r="X89" s="27">
        <f>IF($A89="","",IF(OR($E89="",$F89=""),"Missing Type or Category",IF(COUNTIFS(Lists!$E$2:$E$15,$F89,Lists!$F$2:$F$15,$E89)=1,"OK","Category Mismatch")))</f>
        <v/>
      </c>
      <c r="Y89" s="27">
        <f>IF($A89="","",IF($B89="","Missing Learner Alias",IF($C89="","Missing Program",IF($D89="","Missing Delivery Site",IF($E89="","Missing Hold Category",IF($F89="","Missing Hold Type",IF($G89="","Missing Priority",IF($H89="","Missing Date Opened",IF($J89="","Missing Status",IF(AND($R89="Active",$K89=""),"Missing Target Date",IF(AND($J89="Resolved",$O89=""),"Missing Resolution Date",IF(AND(OR($J89="Resolved",$J89="Canceled"),$P89=""),"Missing Resolution Outcome",IF($X89&lt;&gt;"OK",$X89,"OK"))))))))))))</f>
        <v/>
      </c>
      <c r="Z89" s="27">
        <f>IF($A89="","",IF($Y89&lt;&gt;"OK","Data Issue",IF($G89="Critical","Critical",IF($V89="Overdue","Overdue",IF($W89="Follow-Up Needed","Follow-Up Needed",IF($I89="","Unassigned",""))))))</f>
        <v/>
      </c>
    </row>
    <row r="90">
      <c r="A90" s="22" t="n"/>
      <c r="B90" s="22" t="n"/>
      <c r="C90" s="22" t="n"/>
      <c r="D90" s="22" t="n"/>
      <c r="E90" s="22" t="n"/>
      <c r="F90" s="22" t="n"/>
      <c r="G90" s="22" t="n"/>
      <c r="H90" s="33" t="n"/>
      <c r="I90" s="22" t="n"/>
      <c r="J90" s="22" t="n"/>
      <c r="K90" s="33" t="n"/>
      <c r="L90" s="33" t="n"/>
      <c r="M90" s="33" t="n"/>
      <c r="N90" s="24" t="n"/>
      <c r="O90" s="33" t="n"/>
      <c r="P90" s="24" t="n"/>
      <c r="Q90" s="24" t="n"/>
      <c r="R90" s="25">
        <f>IF($A90="","",IF(OR($J90="Resolved",$J90="Canceled"),"Closed","Active"))</f>
        <v/>
      </c>
      <c r="S90" s="26">
        <f>IF(OR($A90="",$H90=""),"",MAX(0,IF(AND($J90="Resolved",ISNUMBER($O90)),$O90,Dashboard!$B$3)-$H90))</f>
        <v/>
      </c>
      <c r="T90" s="26">
        <f>IF($A90="","",IF($L90="","",MAX(0,Dashboard!$B$3-$L90)))</f>
        <v/>
      </c>
      <c r="U90" s="25">
        <f>IF($S90="","",IF($S90&lt;=7,"0–7 Days",IF($S90&lt;=14,"8–14 Days",IF($S90&lt;=30,"15–30 Days",IF($S90&lt;=60,"31–60 Days","61+ Days")))))</f>
        <v/>
      </c>
      <c r="V90" s="25">
        <f>IF($A90="","",IF($R90="Closed","Closed",IF($K90="","No Target Date",IF($K90&lt;Dashboard!$B$3,"Overdue",IF($K90&lt;=Dashboard!$B$3+Dashboard!$E$3,"Due Soon","On Track")))))</f>
        <v/>
      </c>
      <c r="W90" s="25">
        <f>IF($A90="","",IF($R90="Closed","",IF(AND($M90&lt;&gt;"",$M90&lt;Dashboard!$B$3),"Follow-Up Needed",IF(AND($L90&lt;&gt;"",Dashboard!$B$3-$L90&gt;Dashboard!$I$3),"Follow-Up Needed",""))))</f>
        <v/>
      </c>
      <c r="X90" s="27">
        <f>IF($A90="","",IF(OR($E90="",$F90=""),"Missing Type or Category",IF(COUNTIFS(Lists!$E$2:$E$15,$F90,Lists!$F$2:$F$15,$E90)=1,"OK","Category Mismatch")))</f>
        <v/>
      </c>
      <c r="Y90" s="27">
        <f>IF($A90="","",IF($B90="","Missing Learner Alias",IF($C90="","Missing Program",IF($D90="","Missing Delivery Site",IF($E90="","Missing Hold Category",IF($F90="","Missing Hold Type",IF($G90="","Missing Priority",IF($H90="","Missing Date Opened",IF($J90="","Missing Status",IF(AND($R90="Active",$K90=""),"Missing Target Date",IF(AND($J90="Resolved",$O90=""),"Missing Resolution Date",IF(AND(OR($J90="Resolved",$J90="Canceled"),$P90=""),"Missing Resolution Outcome",IF($X90&lt;&gt;"OK",$X90,"OK"))))))))))))</f>
        <v/>
      </c>
      <c r="Z90" s="27">
        <f>IF($A90="","",IF($Y90&lt;&gt;"OK","Data Issue",IF($G90="Critical","Critical",IF($V90="Overdue","Overdue",IF($W90="Follow-Up Needed","Follow-Up Needed",IF($I90="","Unassigned",""))))))</f>
        <v/>
      </c>
    </row>
    <row r="91">
      <c r="A91" s="22" t="n"/>
      <c r="B91" s="22" t="n"/>
      <c r="C91" s="22" t="n"/>
      <c r="D91" s="22" t="n"/>
      <c r="E91" s="22" t="n"/>
      <c r="F91" s="22" t="n"/>
      <c r="G91" s="22" t="n"/>
      <c r="H91" s="33" t="n"/>
      <c r="I91" s="22" t="n"/>
      <c r="J91" s="22" t="n"/>
      <c r="K91" s="33" t="n"/>
      <c r="L91" s="33" t="n"/>
      <c r="M91" s="33" t="n"/>
      <c r="N91" s="24" t="n"/>
      <c r="O91" s="33" t="n"/>
      <c r="P91" s="24" t="n"/>
      <c r="Q91" s="24" t="n"/>
      <c r="R91" s="25">
        <f>IF($A91="","",IF(OR($J91="Resolved",$J91="Canceled"),"Closed","Active"))</f>
        <v/>
      </c>
      <c r="S91" s="26">
        <f>IF(OR($A91="",$H91=""),"",MAX(0,IF(AND($J91="Resolved",ISNUMBER($O91)),$O91,Dashboard!$B$3)-$H91))</f>
        <v/>
      </c>
      <c r="T91" s="26">
        <f>IF($A91="","",IF($L91="","",MAX(0,Dashboard!$B$3-$L91)))</f>
        <v/>
      </c>
      <c r="U91" s="25">
        <f>IF($S91="","",IF($S91&lt;=7,"0–7 Days",IF($S91&lt;=14,"8–14 Days",IF($S91&lt;=30,"15–30 Days",IF($S91&lt;=60,"31–60 Days","61+ Days")))))</f>
        <v/>
      </c>
      <c r="V91" s="25">
        <f>IF($A91="","",IF($R91="Closed","Closed",IF($K91="","No Target Date",IF($K91&lt;Dashboard!$B$3,"Overdue",IF($K91&lt;=Dashboard!$B$3+Dashboard!$E$3,"Due Soon","On Track")))))</f>
        <v/>
      </c>
      <c r="W91" s="25">
        <f>IF($A91="","",IF($R91="Closed","",IF(AND($M91&lt;&gt;"",$M91&lt;Dashboard!$B$3),"Follow-Up Needed",IF(AND($L91&lt;&gt;"",Dashboard!$B$3-$L91&gt;Dashboard!$I$3),"Follow-Up Needed",""))))</f>
        <v/>
      </c>
      <c r="X91" s="27">
        <f>IF($A91="","",IF(OR($E91="",$F91=""),"Missing Type or Category",IF(COUNTIFS(Lists!$E$2:$E$15,$F91,Lists!$F$2:$F$15,$E91)=1,"OK","Category Mismatch")))</f>
        <v/>
      </c>
      <c r="Y91" s="27">
        <f>IF($A91="","",IF($B91="","Missing Learner Alias",IF($C91="","Missing Program",IF($D91="","Missing Delivery Site",IF($E91="","Missing Hold Category",IF($F91="","Missing Hold Type",IF($G91="","Missing Priority",IF($H91="","Missing Date Opened",IF($J91="","Missing Status",IF(AND($R91="Active",$K91=""),"Missing Target Date",IF(AND($J91="Resolved",$O91=""),"Missing Resolution Date",IF(AND(OR($J91="Resolved",$J91="Canceled"),$P91=""),"Missing Resolution Outcome",IF($X91&lt;&gt;"OK",$X91,"OK"))))))))))))</f>
        <v/>
      </c>
      <c r="Z91" s="27">
        <f>IF($A91="","",IF($Y91&lt;&gt;"OK","Data Issue",IF($G91="Critical","Critical",IF($V91="Overdue","Overdue",IF($W91="Follow-Up Needed","Follow-Up Needed",IF($I91="","Unassigned",""))))))</f>
        <v/>
      </c>
    </row>
    <row r="92">
      <c r="A92" s="22" t="n"/>
      <c r="B92" s="22" t="n"/>
      <c r="C92" s="22" t="n"/>
      <c r="D92" s="22" t="n"/>
      <c r="E92" s="22" t="n"/>
      <c r="F92" s="22" t="n"/>
      <c r="G92" s="22" t="n"/>
      <c r="H92" s="33" t="n"/>
      <c r="I92" s="22" t="n"/>
      <c r="J92" s="22" t="n"/>
      <c r="K92" s="33" t="n"/>
      <c r="L92" s="33" t="n"/>
      <c r="M92" s="33" t="n"/>
      <c r="N92" s="24" t="n"/>
      <c r="O92" s="33" t="n"/>
      <c r="P92" s="24" t="n"/>
      <c r="Q92" s="24" t="n"/>
      <c r="R92" s="25">
        <f>IF($A92="","",IF(OR($J92="Resolved",$J92="Canceled"),"Closed","Active"))</f>
        <v/>
      </c>
      <c r="S92" s="26">
        <f>IF(OR($A92="",$H92=""),"",MAX(0,IF(AND($J92="Resolved",ISNUMBER($O92)),$O92,Dashboard!$B$3)-$H92))</f>
        <v/>
      </c>
      <c r="T92" s="26">
        <f>IF($A92="","",IF($L92="","",MAX(0,Dashboard!$B$3-$L92)))</f>
        <v/>
      </c>
      <c r="U92" s="25">
        <f>IF($S92="","",IF($S92&lt;=7,"0–7 Days",IF($S92&lt;=14,"8–14 Days",IF($S92&lt;=30,"15–30 Days",IF($S92&lt;=60,"31–60 Days","61+ Days")))))</f>
        <v/>
      </c>
      <c r="V92" s="25">
        <f>IF($A92="","",IF($R92="Closed","Closed",IF($K92="","No Target Date",IF($K92&lt;Dashboard!$B$3,"Overdue",IF($K92&lt;=Dashboard!$B$3+Dashboard!$E$3,"Due Soon","On Track")))))</f>
        <v/>
      </c>
      <c r="W92" s="25">
        <f>IF($A92="","",IF($R92="Closed","",IF(AND($M92&lt;&gt;"",$M92&lt;Dashboard!$B$3),"Follow-Up Needed",IF(AND($L92&lt;&gt;"",Dashboard!$B$3-$L92&gt;Dashboard!$I$3),"Follow-Up Needed",""))))</f>
        <v/>
      </c>
      <c r="X92" s="27">
        <f>IF($A92="","",IF(OR($E92="",$F92=""),"Missing Type or Category",IF(COUNTIFS(Lists!$E$2:$E$15,$F92,Lists!$F$2:$F$15,$E92)=1,"OK","Category Mismatch")))</f>
        <v/>
      </c>
      <c r="Y92" s="27">
        <f>IF($A92="","",IF($B92="","Missing Learner Alias",IF($C92="","Missing Program",IF($D92="","Missing Delivery Site",IF($E92="","Missing Hold Category",IF($F92="","Missing Hold Type",IF($G92="","Missing Priority",IF($H92="","Missing Date Opened",IF($J92="","Missing Status",IF(AND($R92="Active",$K92=""),"Missing Target Date",IF(AND($J92="Resolved",$O92=""),"Missing Resolution Date",IF(AND(OR($J92="Resolved",$J92="Canceled"),$P92=""),"Missing Resolution Outcome",IF($X92&lt;&gt;"OK",$X92,"OK"))))))))))))</f>
        <v/>
      </c>
      <c r="Z92" s="27">
        <f>IF($A92="","",IF($Y92&lt;&gt;"OK","Data Issue",IF($G92="Critical","Critical",IF($V92="Overdue","Overdue",IF($W92="Follow-Up Needed","Follow-Up Needed",IF($I92="","Unassigned",""))))))</f>
        <v/>
      </c>
    </row>
    <row r="93">
      <c r="A93" s="22" t="n"/>
      <c r="B93" s="22" t="n"/>
      <c r="C93" s="22" t="n"/>
      <c r="D93" s="22" t="n"/>
      <c r="E93" s="22" t="n"/>
      <c r="F93" s="22" t="n"/>
      <c r="G93" s="22" t="n"/>
      <c r="H93" s="33" t="n"/>
      <c r="I93" s="22" t="n"/>
      <c r="J93" s="22" t="n"/>
      <c r="K93" s="33" t="n"/>
      <c r="L93" s="33" t="n"/>
      <c r="M93" s="33" t="n"/>
      <c r="N93" s="24" t="n"/>
      <c r="O93" s="33" t="n"/>
      <c r="P93" s="24" t="n"/>
      <c r="Q93" s="24" t="n"/>
      <c r="R93" s="25">
        <f>IF($A93="","",IF(OR($J93="Resolved",$J93="Canceled"),"Closed","Active"))</f>
        <v/>
      </c>
      <c r="S93" s="26">
        <f>IF(OR($A93="",$H93=""),"",MAX(0,IF(AND($J93="Resolved",ISNUMBER($O93)),$O93,Dashboard!$B$3)-$H93))</f>
        <v/>
      </c>
      <c r="T93" s="26">
        <f>IF($A93="","",IF($L93="","",MAX(0,Dashboard!$B$3-$L93)))</f>
        <v/>
      </c>
      <c r="U93" s="25">
        <f>IF($S93="","",IF($S93&lt;=7,"0–7 Days",IF($S93&lt;=14,"8–14 Days",IF($S93&lt;=30,"15–30 Days",IF($S93&lt;=60,"31–60 Days","61+ Days")))))</f>
        <v/>
      </c>
      <c r="V93" s="25">
        <f>IF($A93="","",IF($R93="Closed","Closed",IF($K93="","No Target Date",IF($K93&lt;Dashboard!$B$3,"Overdue",IF($K93&lt;=Dashboard!$B$3+Dashboard!$E$3,"Due Soon","On Track")))))</f>
        <v/>
      </c>
      <c r="W93" s="25">
        <f>IF($A93="","",IF($R93="Closed","",IF(AND($M93&lt;&gt;"",$M93&lt;Dashboard!$B$3),"Follow-Up Needed",IF(AND($L93&lt;&gt;"",Dashboard!$B$3-$L93&gt;Dashboard!$I$3),"Follow-Up Needed",""))))</f>
        <v/>
      </c>
      <c r="X93" s="27">
        <f>IF($A93="","",IF(OR($E93="",$F93=""),"Missing Type or Category",IF(COUNTIFS(Lists!$E$2:$E$15,$F93,Lists!$F$2:$F$15,$E93)=1,"OK","Category Mismatch")))</f>
        <v/>
      </c>
      <c r="Y93" s="27">
        <f>IF($A93="","",IF($B93="","Missing Learner Alias",IF($C93="","Missing Program",IF($D93="","Missing Delivery Site",IF($E93="","Missing Hold Category",IF($F93="","Missing Hold Type",IF($G93="","Missing Priority",IF($H93="","Missing Date Opened",IF($J93="","Missing Status",IF(AND($R93="Active",$K93=""),"Missing Target Date",IF(AND($J93="Resolved",$O93=""),"Missing Resolution Date",IF(AND(OR($J93="Resolved",$J93="Canceled"),$P93=""),"Missing Resolution Outcome",IF($X93&lt;&gt;"OK",$X93,"OK"))))))))))))</f>
        <v/>
      </c>
      <c r="Z93" s="27">
        <f>IF($A93="","",IF($Y93&lt;&gt;"OK","Data Issue",IF($G93="Critical","Critical",IF($V93="Overdue","Overdue",IF($W93="Follow-Up Needed","Follow-Up Needed",IF($I93="","Unassigned",""))))))</f>
        <v/>
      </c>
    </row>
    <row r="94">
      <c r="A94" s="22" t="n"/>
      <c r="B94" s="22" t="n"/>
      <c r="C94" s="22" t="n"/>
      <c r="D94" s="22" t="n"/>
      <c r="E94" s="22" t="n"/>
      <c r="F94" s="22" t="n"/>
      <c r="G94" s="22" t="n"/>
      <c r="H94" s="33" t="n"/>
      <c r="I94" s="22" t="n"/>
      <c r="J94" s="22" t="n"/>
      <c r="K94" s="33" t="n"/>
      <c r="L94" s="33" t="n"/>
      <c r="M94" s="33" t="n"/>
      <c r="N94" s="24" t="n"/>
      <c r="O94" s="33" t="n"/>
      <c r="P94" s="24" t="n"/>
      <c r="Q94" s="24" t="n"/>
      <c r="R94" s="25">
        <f>IF($A94="","",IF(OR($J94="Resolved",$J94="Canceled"),"Closed","Active"))</f>
        <v/>
      </c>
      <c r="S94" s="26">
        <f>IF(OR($A94="",$H94=""),"",MAX(0,IF(AND($J94="Resolved",ISNUMBER($O94)),$O94,Dashboard!$B$3)-$H94))</f>
        <v/>
      </c>
      <c r="T94" s="26">
        <f>IF($A94="","",IF($L94="","",MAX(0,Dashboard!$B$3-$L94)))</f>
        <v/>
      </c>
      <c r="U94" s="25">
        <f>IF($S94="","",IF($S94&lt;=7,"0–7 Days",IF($S94&lt;=14,"8–14 Days",IF($S94&lt;=30,"15–30 Days",IF($S94&lt;=60,"31–60 Days","61+ Days")))))</f>
        <v/>
      </c>
      <c r="V94" s="25">
        <f>IF($A94="","",IF($R94="Closed","Closed",IF($K94="","No Target Date",IF($K94&lt;Dashboard!$B$3,"Overdue",IF($K94&lt;=Dashboard!$B$3+Dashboard!$E$3,"Due Soon","On Track")))))</f>
        <v/>
      </c>
      <c r="W94" s="25">
        <f>IF($A94="","",IF($R94="Closed","",IF(AND($M94&lt;&gt;"",$M94&lt;Dashboard!$B$3),"Follow-Up Needed",IF(AND($L94&lt;&gt;"",Dashboard!$B$3-$L94&gt;Dashboard!$I$3),"Follow-Up Needed",""))))</f>
        <v/>
      </c>
      <c r="X94" s="27">
        <f>IF($A94="","",IF(OR($E94="",$F94=""),"Missing Type or Category",IF(COUNTIFS(Lists!$E$2:$E$15,$F94,Lists!$F$2:$F$15,$E94)=1,"OK","Category Mismatch")))</f>
        <v/>
      </c>
      <c r="Y94" s="27">
        <f>IF($A94="","",IF($B94="","Missing Learner Alias",IF($C94="","Missing Program",IF($D94="","Missing Delivery Site",IF($E94="","Missing Hold Category",IF($F94="","Missing Hold Type",IF($G94="","Missing Priority",IF($H94="","Missing Date Opened",IF($J94="","Missing Status",IF(AND($R94="Active",$K94=""),"Missing Target Date",IF(AND($J94="Resolved",$O94=""),"Missing Resolution Date",IF(AND(OR($J94="Resolved",$J94="Canceled"),$P94=""),"Missing Resolution Outcome",IF($X94&lt;&gt;"OK",$X94,"OK"))))))))))))</f>
        <v/>
      </c>
      <c r="Z94" s="27">
        <f>IF($A94="","",IF($Y94&lt;&gt;"OK","Data Issue",IF($G94="Critical","Critical",IF($V94="Overdue","Overdue",IF($W94="Follow-Up Needed","Follow-Up Needed",IF($I94="","Unassigned",""))))))</f>
        <v/>
      </c>
    </row>
    <row r="95">
      <c r="A95" s="22" t="n"/>
      <c r="B95" s="22" t="n"/>
      <c r="C95" s="22" t="n"/>
      <c r="D95" s="22" t="n"/>
      <c r="E95" s="22" t="n"/>
      <c r="F95" s="22" t="n"/>
      <c r="G95" s="22" t="n"/>
      <c r="H95" s="33" t="n"/>
      <c r="I95" s="22" t="n"/>
      <c r="J95" s="22" t="n"/>
      <c r="K95" s="33" t="n"/>
      <c r="L95" s="33" t="n"/>
      <c r="M95" s="33" t="n"/>
      <c r="N95" s="24" t="n"/>
      <c r="O95" s="33" t="n"/>
      <c r="P95" s="24" t="n"/>
      <c r="Q95" s="24" t="n"/>
      <c r="R95" s="25">
        <f>IF($A95="","",IF(OR($J95="Resolved",$J95="Canceled"),"Closed","Active"))</f>
        <v/>
      </c>
      <c r="S95" s="26">
        <f>IF(OR($A95="",$H95=""),"",MAX(0,IF(AND($J95="Resolved",ISNUMBER($O95)),$O95,Dashboard!$B$3)-$H95))</f>
        <v/>
      </c>
      <c r="T95" s="26">
        <f>IF($A95="","",IF($L95="","",MAX(0,Dashboard!$B$3-$L95)))</f>
        <v/>
      </c>
      <c r="U95" s="25">
        <f>IF($S95="","",IF($S95&lt;=7,"0–7 Days",IF($S95&lt;=14,"8–14 Days",IF($S95&lt;=30,"15–30 Days",IF($S95&lt;=60,"31–60 Days","61+ Days")))))</f>
        <v/>
      </c>
      <c r="V95" s="25">
        <f>IF($A95="","",IF($R95="Closed","Closed",IF($K95="","No Target Date",IF($K95&lt;Dashboard!$B$3,"Overdue",IF($K95&lt;=Dashboard!$B$3+Dashboard!$E$3,"Due Soon","On Track")))))</f>
        <v/>
      </c>
      <c r="W95" s="25">
        <f>IF($A95="","",IF($R95="Closed","",IF(AND($M95&lt;&gt;"",$M95&lt;Dashboard!$B$3),"Follow-Up Needed",IF(AND($L95&lt;&gt;"",Dashboard!$B$3-$L95&gt;Dashboard!$I$3),"Follow-Up Needed",""))))</f>
        <v/>
      </c>
      <c r="X95" s="27">
        <f>IF($A95="","",IF(OR($E95="",$F95=""),"Missing Type or Category",IF(COUNTIFS(Lists!$E$2:$E$15,$F95,Lists!$F$2:$F$15,$E95)=1,"OK","Category Mismatch")))</f>
        <v/>
      </c>
      <c r="Y95" s="27">
        <f>IF($A95="","",IF($B95="","Missing Learner Alias",IF($C95="","Missing Program",IF($D95="","Missing Delivery Site",IF($E95="","Missing Hold Category",IF($F95="","Missing Hold Type",IF($G95="","Missing Priority",IF($H95="","Missing Date Opened",IF($J95="","Missing Status",IF(AND($R95="Active",$K95=""),"Missing Target Date",IF(AND($J95="Resolved",$O95=""),"Missing Resolution Date",IF(AND(OR($J95="Resolved",$J95="Canceled"),$P95=""),"Missing Resolution Outcome",IF($X95&lt;&gt;"OK",$X95,"OK"))))))))))))</f>
        <v/>
      </c>
      <c r="Z95" s="27">
        <f>IF($A95="","",IF($Y95&lt;&gt;"OK","Data Issue",IF($G95="Critical","Critical",IF($V95="Overdue","Overdue",IF($W95="Follow-Up Needed","Follow-Up Needed",IF($I95="","Unassigned",""))))))</f>
        <v/>
      </c>
    </row>
    <row r="96">
      <c r="A96" s="22" t="n"/>
      <c r="B96" s="22" t="n"/>
      <c r="C96" s="22" t="n"/>
      <c r="D96" s="22" t="n"/>
      <c r="E96" s="22" t="n"/>
      <c r="F96" s="22" t="n"/>
      <c r="G96" s="22" t="n"/>
      <c r="H96" s="33" t="n"/>
      <c r="I96" s="22" t="n"/>
      <c r="J96" s="22" t="n"/>
      <c r="K96" s="33" t="n"/>
      <c r="L96" s="33" t="n"/>
      <c r="M96" s="33" t="n"/>
      <c r="N96" s="24" t="n"/>
      <c r="O96" s="33" t="n"/>
      <c r="P96" s="24" t="n"/>
      <c r="Q96" s="24" t="n"/>
      <c r="R96" s="25">
        <f>IF($A96="","",IF(OR($J96="Resolved",$J96="Canceled"),"Closed","Active"))</f>
        <v/>
      </c>
      <c r="S96" s="26">
        <f>IF(OR($A96="",$H96=""),"",MAX(0,IF(AND($J96="Resolved",ISNUMBER($O96)),$O96,Dashboard!$B$3)-$H96))</f>
        <v/>
      </c>
      <c r="T96" s="26">
        <f>IF($A96="","",IF($L96="","",MAX(0,Dashboard!$B$3-$L96)))</f>
        <v/>
      </c>
      <c r="U96" s="25">
        <f>IF($S96="","",IF($S96&lt;=7,"0–7 Days",IF($S96&lt;=14,"8–14 Days",IF($S96&lt;=30,"15–30 Days",IF($S96&lt;=60,"31–60 Days","61+ Days")))))</f>
        <v/>
      </c>
      <c r="V96" s="25">
        <f>IF($A96="","",IF($R96="Closed","Closed",IF($K96="","No Target Date",IF($K96&lt;Dashboard!$B$3,"Overdue",IF($K96&lt;=Dashboard!$B$3+Dashboard!$E$3,"Due Soon","On Track")))))</f>
        <v/>
      </c>
      <c r="W96" s="25">
        <f>IF($A96="","",IF($R96="Closed","",IF(AND($M96&lt;&gt;"",$M96&lt;Dashboard!$B$3),"Follow-Up Needed",IF(AND($L96&lt;&gt;"",Dashboard!$B$3-$L96&gt;Dashboard!$I$3),"Follow-Up Needed",""))))</f>
        <v/>
      </c>
      <c r="X96" s="27">
        <f>IF($A96="","",IF(OR($E96="",$F96=""),"Missing Type or Category",IF(COUNTIFS(Lists!$E$2:$E$15,$F96,Lists!$F$2:$F$15,$E96)=1,"OK","Category Mismatch")))</f>
        <v/>
      </c>
      <c r="Y96" s="27">
        <f>IF($A96="","",IF($B96="","Missing Learner Alias",IF($C96="","Missing Program",IF($D96="","Missing Delivery Site",IF($E96="","Missing Hold Category",IF($F96="","Missing Hold Type",IF($G96="","Missing Priority",IF($H96="","Missing Date Opened",IF($J96="","Missing Status",IF(AND($R96="Active",$K96=""),"Missing Target Date",IF(AND($J96="Resolved",$O96=""),"Missing Resolution Date",IF(AND(OR($J96="Resolved",$J96="Canceled"),$P96=""),"Missing Resolution Outcome",IF($X96&lt;&gt;"OK",$X96,"OK"))))))))))))</f>
        <v/>
      </c>
      <c r="Z96" s="27">
        <f>IF($A96="","",IF($Y96&lt;&gt;"OK","Data Issue",IF($G96="Critical","Critical",IF($V96="Overdue","Overdue",IF($W96="Follow-Up Needed","Follow-Up Needed",IF($I96="","Unassigned",""))))))</f>
        <v/>
      </c>
    </row>
    <row r="97">
      <c r="A97" s="22" t="n"/>
      <c r="B97" s="22" t="n"/>
      <c r="C97" s="22" t="n"/>
      <c r="D97" s="22" t="n"/>
      <c r="E97" s="22" t="n"/>
      <c r="F97" s="22" t="n"/>
      <c r="G97" s="22" t="n"/>
      <c r="H97" s="33" t="n"/>
      <c r="I97" s="22" t="n"/>
      <c r="J97" s="22" t="n"/>
      <c r="K97" s="33" t="n"/>
      <c r="L97" s="33" t="n"/>
      <c r="M97" s="33" t="n"/>
      <c r="N97" s="24" t="n"/>
      <c r="O97" s="33" t="n"/>
      <c r="P97" s="24" t="n"/>
      <c r="Q97" s="24" t="n"/>
      <c r="R97" s="25">
        <f>IF($A97="","",IF(OR($J97="Resolved",$J97="Canceled"),"Closed","Active"))</f>
        <v/>
      </c>
      <c r="S97" s="26">
        <f>IF(OR($A97="",$H97=""),"",MAX(0,IF(AND($J97="Resolved",ISNUMBER($O97)),$O97,Dashboard!$B$3)-$H97))</f>
        <v/>
      </c>
      <c r="T97" s="26">
        <f>IF($A97="","",IF($L97="","",MAX(0,Dashboard!$B$3-$L97)))</f>
        <v/>
      </c>
      <c r="U97" s="25">
        <f>IF($S97="","",IF($S97&lt;=7,"0–7 Days",IF($S97&lt;=14,"8–14 Days",IF($S97&lt;=30,"15–30 Days",IF($S97&lt;=60,"31–60 Days","61+ Days")))))</f>
        <v/>
      </c>
      <c r="V97" s="25">
        <f>IF($A97="","",IF($R97="Closed","Closed",IF($K97="","No Target Date",IF($K97&lt;Dashboard!$B$3,"Overdue",IF($K97&lt;=Dashboard!$B$3+Dashboard!$E$3,"Due Soon","On Track")))))</f>
        <v/>
      </c>
      <c r="W97" s="25">
        <f>IF($A97="","",IF($R97="Closed","",IF(AND($M97&lt;&gt;"",$M97&lt;Dashboard!$B$3),"Follow-Up Needed",IF(AND($L97&lt;&gt;"",Dashboard!$B$3-$L97&gt;Dashboard!$I$3),"Follow-Up Needed",""))))</f>
        <v/>
      </c>
      <c r="X97" s="27">
        <f>IF($A97="","",IF(OR($E97="",$F97=""),"Missing Type or Category",IF(COUNTIFS(Lists!$E$2:$E$15,$F97,Lists!$F$2:$F$15,$E97)=1,"OK","Category Mismatch")))</f>
        <v/>
      </c>
      <c r="Y97" s="27">
        <f>IF($A97="","",IF($B97="","Missing Learner Alias",IF($C97="","Missing Program",IF($D97="","Missing Delivery Site",IF($E97="","Missing Hold Category",IF($F97="","Missing Hold Type",IF($G97="","Missing Priority",IF($H97="","Missing Date Opened",IF($J97="","Missing Status",IF(AND($R97="Active",$K97=""),"Missing Target Date",IF(AND($J97="Resolved",$O97=""),"Missing Resolution Date",IF(AND(OR($J97="Resolved",$J97="Canceled"),$P97=""),"Missing Resolution Outcome",IF($X97&lt;&gt;"OK",$X97,"OK"))))))))))))</f>
        <v/>
      </c>
      <c r="Z97" s="27">
        <f>IF($A97="","",IF($Y97&lt;&gt;"OK","Data Issue",IF($G97="Critical","Critical",IF($V97="Overdue","Overdue",IF($W97="Follow-Up Needed","Follow-Up Needed",IF($I97="","Unassigned",""))))))</f>
        <v/>
      </c>
    </row>
    <row r="98">
      <c r="A98" s="22" t="n"/>
      <c r="B98" s="22" t="n"/>
      <c r="C98" s="22" t="n"/>
      <c r="D98" s="22" t="n"/>
      <c r="E98" s="22" t="n"/>
      <c r="F98" s="22" t="n"/>
      <c r="G98" s="22" t="n"/>
      <c r="H98" s="33" t="n"/>
      <c r="I98" s="22" t="n"/>
      <c r="J98" s="22" t="n"/>
      <c r="K98" s="33" t="n"/>
      <c r="L98" s="33" t="n"/>
      <c r="M98" s="33" t="n"/>
      <c r="N98" s="24" t="n"/>
      <c r="O98" s="33" t="n"/>
      <c r="P98" s="24" t="n"/>
      <c r="Q98" s="24" t="n"/>
      <c r="R98" s="25">
        <f>IF($A98="","",IF(OR($J98="Resolved",$J98="Canceled"),"Closed","Active"))</f>
        <v/>
      </c>
      <c r="S98" s="26">
        <f>IF(OR($A98="",$H98=""),"",MAX(0,IF(AND($J98="Resolved",ISNUMBER($O98)),$O98,Dashboard!$B$3)-$H98))</f>
        <v/>
      </c>
      <c r="T98" s="26">
        <f>IF($A98="","",IF($L98="","",MAX(0,Dashboard!$B$3-$L98)))</f>
        <v/>
      </c>
      <c r="U98" s="25">
        <f>IF($S98="","",IF($S98&lt;=7,"0–7 Days",IF($S98&lt;=14,"8–14 Days",IF($S98&lt;=30,"15–30 Days",IF($S98&lt;=60,"31–60 Days","61+ Days")))))</f>
        <v/>
      </c>
      <c r="V98" s="25">
        <f>IF($A98="","",IF($R98="Closed","Closed",IF($K98="","No Target Date",IF($K98&lt;Dashboard!$B$3,"Overdue",IF($K98&lt;=Dashboard!$B$3+Dashboard!$E$3,"Due Soon","On Track")))))</f>
        <v/>
      </c>
      <c r="W98" s="25">
        <f>IF($A98="","",IF($R98="Closed","",IF(AND($M98&lt;&gt;"",$M98&lt;Dashboard!$B$3),"Follow-Up Needed",IF(AND($L98&lt;&gt;"",Dashboard!$B$3-$L98&gt;Dashboard!$I$3),"Follow-Up Needed",""))))</f>
        <v/>
      </c>
      <c r="X98" s="27">
        <f>IF($A98="","",IF(OR($E98="",$F98=""),"Missing Type or Category",IF(COUNTIFS(Lists!$E$2:$E$15,$F98,Lists!$F$2:$F$15,$E98)=1,"OK","Category Mismatch")))</f>
        <v/>
      </c>
      <c r="Y98" s="27">
        <f>IF($A98="","",IF($B98="","Missing Learner Alias",IF($C98="","Missing Program",IF($D98="","Missing Delivery Site",IF($E98="","Missing Hold Category",IF($F98="","Missing Hold Type",IF($G98="","Missing Priority",IF($H98="","Missing Date Opened",IF($J98="","Missing Status",IF(AND($R98="Active",$K98=""),"Missing Target Date",IF(AND($J98="Resolved",$O98=""),"Missing Resolution Date",IF(AND(OR($J98="Resolved",$J98="Canceled"),$P98=""),"Missing Resolution Outcome",IF($X98&lt;&gt;"OK",$X98,"OK"))))))))))))</f>
        <v/>
      </c>
      <c r="Z98" s="27">
        <f>IF($A98="","",IF($Y98&lt;&gt;"OK","Data Issue",IF($G98="Critical","Critical",IF($V98="Overdue","Overdue",IF($W98="Follow-Up Needed","Follow-Up Needed",IF($I98="","Unassigned",""))))))</f>
        <v/>
      </c>
    </row>
    <row r="99">
      <c r="A99" s="22" t="n"/>
      <c r="B99" s="22" t="n"/>
      <c r="C99" s="22" t="n"/>
      <c r="D99" s="22" t="n"/>
      <c r="E99" s="22" t="n"/>
      <c r="F99" s="22" t="n"/>
      <c r="G99" s="22" t="n"/>
      <c r="H99" s="33" t="n"/>
      <c r="I99" s="22" t="n"/>
      <c r="J99" s="22" t="n"/>
      <c r="K99" s="33" t="n"/>
      <c r="L99" s="33" t="n"/>
      <c r="M99" s="33" t="n"/>
      <c r="N99" s="24" t="n"/>
      <c r="O99" s="33" t="n"/>
      <c r="P99" s="24" t="n"/>
      <c r="Q99" s="24" t="n"/>
      <c r="R99" s="25">
        <f>IF($A99="","",IF(OR($J99="Resolved",$J99="Canceled"),"Closed","Active"))</f>
        <v/>
      </c>
      <c r="S99" s="26">
        <f>IF(OR($A99="",$H99=""),"",MAX(0,IF(AND($J99="Resolved",ISNUMBER($O99)),$O99,Dashboard!$B$3)-$H99))</f>
        <v/>
      </c>
      <c r="T99" s="26">
        <f>IF($A99="","",IF($L99="","",MAX(0,Dashboard!$B$3-$L99)))</f>
        <v/>
      </c>
      <c r="U99" s="25">
        <f>IF($S99="","",IF($S99&lt;=7,"0–7 Days",IF($S99&lt;=14,"8–14 Days",IF($S99&lt;=30,"15–30 Days",IF($S99&lt;=60,"31–60 Days","61+ Days")))))</f>
        <v/>
      </c>
      <c r="V99" s="25">
        <f>IF($A99="","",IF($R99="Closed","Closed",IF($K99="","No Target Date",IF($K99&lt;Dashboard!$B$3,"Overdue",IF($K99&lt;=Dashboard!$B$3+Dashboard!$E$3,"Due Soon","On Track")))))</f>
        <v/>
      </c>
      <c r="W99" s="25">
        <f>IF($A99="","",IF($R99="Closed","",IF(AND($M99&lt;&gt;"",$M99&lt;Dashboard!$B$3),"Follow-Up Needed",IF(AND($L99&lt;&gt;"",Dashboard!$B$3-$L99&gt;Dashboard!$I$3),"Follow-Up Needed",""))))</f>
        <v/>
      </c>
      <c r="X99" s="27">
        <f>IF($A99="","",IF(OR($E99="",$F99=""),"Missing Type or Category",IF(COUNTIFS(Lists!$E$2:$E$15,$F99,Lists!$F$2:$F$15,$E99)=1,"OK","Category Mismatch")))</f>
        <v/>
      </c>
      <c r="Y99" s="27">
        <f>IF($A99="","",IF($B99="","Missing Learner Alias",IF($C99="","Missing Program",IF($D99="","Missing Delivery Site",IF($E99="","Missing Hold Category",IF($F99="","Missing Hold Type",IF($G99="","Missing Priority",IF($H99="","Missing Date Opened",IF($J99="","Missing Status",IF(AND($R99="Active",$K99=""),"Missing Target Date",IF(AND($J99="Resolved",$O99=""),"Missing Resolution Date",IF(AND(OR($J99="Resolved",$J99="Canceled"),$P99=""),"Missing Resolution Outcome",IF($X99&lt;&gt;"OK",$X99,"OK"))))))))))))</f>
        <v/>
      </c>
      <c r="Z99" s="27">
        <f>IF($A99="","",IF($Y99&lt;&gt;"OK","Data Issue",IF($G99="Critical","Critical",IF($V99="Overdue","Overdue",IF($W99="Follow-Up Needed","Follow-Up Needed",IF($I99="","Unassigned",""))))))</f>
        <v/>
      </c>
    </row>
    <row r="100">
      <c r="A100" s="22" t="n"/>
      <c r="B100" s="22" t="n"/>
      <c r="C100" s="22" t="n"/>
      <c r="D100" s="22" t="n"/>
      <c r="E100" s="22" t="n"/>
      <c r="F100" s="22" t="n"/>
      <c r="G100" s="22" t="n"/>
      <c r="H100" s="33" t="n"/>
      <c r="I100" s="22" t="n"/>
      <c r="J100" s="22" t="n"/>
      <c r="K100" s="33" t="n"/>
      <c r="L100" s="33" t="n"/>
      <c r="M100" s="33" t="n"/>
      <c r="N100" s="24" t="n"/>
      <c r="O100" s="33" t="n"/>
      <c r="P100" s="24" t="n"/>
      <c r="Q100" s="24" t="n"/>
      <c r="R100" s="25">
        <f>IF($A100="","",IF(OR($J100="Resolved",$J100="Canceled"),"Closed","Active"))</f>
        <v/>
      </c>
      <c r="S100" s="26">
        <f>IF(OR($A100="",$H100=""),"",MAX(0,IF(AND($J100="Resolved",ISNUMBER($O100)),$O100,Dashboard!$B$3)-$H100))</f>
        <v/>
      </c>
      <c r="T100" s="26">
        <f>IF($A100="","",IF($L100="","",MAX(0,Dashboard!$B$3-$L100)))</f>
        <v/>
      </c>
      <c r="U100" s="25">
        <f>IF($S100="","",IF($S100&lt;=7,"0–7 Days",IF($S100&lt;=14,"8–14 Days",IF($S100&lt;=30,"15–30 Days",IF($S100&lt;=60,"31–60 Days","61+ Days")))))</f>
        <v/>
      </c>
      <c r="V100" s="25">
        <f>IF($A100="","",IF($R100="Closed","Closed",IF($K100="","No Target Date",IF($K100&lt;Dashboard!$B$3,"Overdue",IF($K100&lt;=Dashboard!$B$3+Dashboard!$E$3,"Due Soon","On Track")))))</f>
        <v/>
      </c>
      <c r="W100" s="25">
        <f>IF($A100="","",IF($R100="Closed","",IF(AND($M100&lt;&gt;"",$M100&lt;Dashboard!$B$3),"Follow-Up Needed",IF(AND($L100&lt;&gt;"",Dashboard!$B$3-$L100&gt;Dashboard!$I$3),"Follow-Up Needed",""))))</f>
        <v/>
      </c>
      <c r="X100" s="27">
        <f>IF($A100="","",IF(OR($E100="",$F100=""),"Missing Type or Category",IF(COUNTIFS(Lists!$E$2:$E$15,$F100,Lists!$F$2:$F$15,$E100)=1,"OK","Category Mismatch")))</f>
        <v/>
      </c>
      <c r="Y100" s="27">
        <f>IF($A100="","",IF($B100="","Missing Learner Alias",IF($C100="","Missing Program",IF($D100="","Missing Delivery Site",IF($E100="","Missing Hold Category",IF($F100="","Missing Hold Type",IF($G100="","Missing Priority",IF($H100="","Missing Date Opened",IF($J100="","Missing Status",IF(AND($R100="Active",$K100=""),"Missing Target Date",IF(AND($J100="Resolved",$O100=""),"Missing Resolution Date",IF(AND(OR($J100="Resolved",$J100="Canceled"),$P100=""),"Missing Resolution Outcome",IF($X100&lt;&gt;"OK",$X100,"OK"))))))))))))</f>
        <v/>
      </c>
      <c r="Z100" s="27">
        <f>IF($A100="","",IF($Y100&lt;&gt;"OK","Data Issue",IF($G100="Critical","Critical",IF($V100="Overdue","Overdue",IF($W100="Follow-Up Needed","Follow-Up Needed",IF($I100="","Unassigned",""))))))</f>
        <v/>
      </c>
    </row>
    <row r="101">
      <c r="A101" s="22" t="n"/>
      <c r="B101" s="22" t="n"/>
      <c r="C101" s="22" t="n"/>
      <c r="D101" s="22" t="n"/>
      <c r="E101" s="22" t="n"/>
      <c r="F101" s="22" t="n"/>
      <c r="G101" s="22" t="n"/>
      <c r="H101" s="33" t="n"/>
      <c r="I101" s="22" t="n"/>
      <c r="J101" s="22" t="n"/>
      <c r="K101" s="33" t="n"/>
      <c r="L101" s="33" t="n"/>
      <c r="M101" s="33" t="n"/>
      <c r="N101" s="24" t="n"/>
      <c r="O101" s="33" t="n"/>
      <c r="P101" s="24" t="n"/>
      <c r="Q101" s="24" t="n"/>
      <c r="R101" s="25">
        <f>IF($A101="","",IF(OR($J101="Resolved",$J101="Canceled"),"Closed","Active"))</f>
        <v/>
      </c>
      <c r="S101" s="26">
        <f>IF(OR($A101="",$H101=""),"",MAX(0,IF(AND($J101="Resolved",ISNUMBER($O101)),$O101,Dashboard!$B$3)-$H101))</f>
        <v/>
      </c>
      <c r="T101" s="26">
        <f>IF($A101="","",IF($L101="","",MAX(0,Dashboard!$B$3-$L101)))</f>
        <v/>
      </c>
      <c r="U101" s="25">
        <f>IF($S101="","",IF($S101&lt;=7,"0–7 Days",IF($S101&lt;=14,"8–14 Days",IF($S101&lt;=30,"15–30 Days",IF($S101&lt;=60,"31–60 Days","61+ Days")))))</f>
        <v/>
      </c>
      <c r="V101" s="25">
        <f>IF($A101="","",IF($R101="Closed","Closed",IF($K101="","No Target Date",IF($K101&lt;Dashboard!$B$3,"Overdue",IF($K101&lt;=Dashboard!$B$3+Dashboard!$E$3,"Due Soon","On Track")))))</f>
        <v/>
      </c>
      <c r="W101" s="25">
        <f>IF($A101="","",IF($R101="Closed","",IF(AND($M101&lt;&gt;"",$M101&lt;Dashboard!$B$3),"Follow-Up Needed",IF(AND($L101&lt;&gt;"",Dashboard!$B$3-$L101&gt;Dashboard!$I$3),"Follow-Up Needed",""))))</f>
        <v/>
      </c>
      <c r="X101" s="27">
        <f>IF($A101="","",IF(OR($E101="",$F101=""),"Missing Type or Category",IF(COUNTIFS(Lists!$E$2:$E$15,$F101,Lists!$F$2:$F$15,$E101)=1,"OK","Category Mismatch")))</f>
        <v/>
      </c>
      <c r="Y101" s="27">
        <f>IF($A101="","",IF($B101="","Missing Learner Alias",IF($C101="","Missing Program",IF($D101="","Missing Delivery Site",IF($E101="","Missing Hold Category",IF($F101="","Missing Hold Type",IF($G101="","Missing Priority",IF($H101="","Missing Date Opened",IF($J101="","Missing Status",IF(AND($R101="Active",$K101=""),"Missing Target Date",IF(AND($J101="Resolved",$O101=""),"Missing Resolution Date",IF(AND(OR($J101="Resolved",$J101="Canceled"),$P101=""),"Missing Resolution Outcome",IF($X101&lt;&gt;"OK",$X101,"OK"))))))))))))</f>
        <v/>
      </c>
      <c r="Z101" s="27">
        <f>IF($A101="","",IF($Y101&lt;&gt;"OK","Data Issue",IF($G101="Critical","Critical",IF($V101="Overdue","Overdue",IF($W101="Follow-Up Needed","Follow-Up Needed",IF($I101="","Unassigned",""))))))</f>
        <v/>
      </c>
    </row>
    <row r="102">
      <c r="A102" s="22" t="n"/>
      <c r="B102" s="22" t="n"/>
      <c r="C102" s="22" t="n"/>
      <c r="D102" s="22" t="n"/>
      <c r="E102" s="22" t="n"/>
      <c r="F102" s="22" t="n"/>
      <c r="G102" s="22" t="n"/>
      <c r="H102" s="33" t="n"/>
      <c r="I102" s="22" t="n"/>
      <c r="J102" s="22" t="n"/>
      <c r="K102" s="33" t="n"/>
      <c r="L102" s="33" t="n"/>
      <c r="M102" s="33" t="n"/>
      <c r="N102" s="24" t="n"/>
      <c r="O102" s="33" t="n"/>
      <c r="P102" s="24" t="n"/>
      <c r="Q102" s="24" t="n"/>
      <c r="R102" s="25">
        <f>IF($A102="","",IF(OR($J102="Resolved",$J102="Canceled"),"Closed","Active"))</f>
        <v/>
      </c>
      <c r="S102" s="26">
        <f>IF(OR($A102="",$H102=""),"",MAX(0,IF(AND($J102="Resolved",ISNUMBER($O102)),$O102,Dashboard!$B$3)-$H102))</f>
        <v/>
      </c>
      <c r="T102" s="26">
        <f>IF($A102="","",IF($L102="","",MAX(0,Dashboard!$B$3-$L102)))</f>
        <v/>
      </c>
      <c r="U102" s="25">
        <f>IF($S102="","",IF($S102&lt;=7,"0–7 Days",IF($S102&lt;=14,"8–14 Days",IF($S102&lt;=30,"15–30 Days",IF($S102&lt;=60,"31–60 Days","61+ Days")))))</f>
        <v/>
      </c>
      <c r="V102" s="25">
        <f>IF($A102="","",IF($R102="Closed","Closed",IF($K102="","No Target Date",IF($K102&lt;Dashboard!$B$3,"Overdue",IF($K102&lt;=Dashboard!$B$3+Dashboard!$E$3,"Due Soon","On Track")))))</f>
        <v/>
      </c>
      <c r="W102" s="25">
        <f>IF($A102="","",IF($R102="Closed","",IF(AND($M102&lt;&gt;"",$M102&lt;Dashboard!$B$3),"Follow-Up Needed",IF(AND($L102&lt;&gt;"",Dashboard!$B$3-$L102&gt;Dashboard!$I$3),"Follow-Up Needed",""))))</f>
        <v/>
      </c>
      <c r="X102" s="27">
        <f>IF($A102="","",IF(OR($E102="",$F102=""),"Missing Type or Category",IF(COUNTIFS(Lists!$E$2:$E$15,$F102,Lists!$F$2:$F$15,$E102)=1,"OK","Category Mismatch")))</f>
        <v/>
      </c>
      <c r="Y102" s="27">
        <f>IF($A102="","",IF($B102="","Missing Learner Alias",IF($C102="","Missing Program",IF($D102="","Missing Delivery Site",IF($E102="","Missing Hold Category",IF($F102="","Missing Hold Type",IF($G102="","Missing Priority",IF($H102="","Missing Date Opened",IF($J102="","Missing Status",IF(AND($R102="Active",$K102=""),"Missing Target Date",IF(AND($J102="Resolved",$O102=""),"Missing Resolution Date",IF(AND(OR($J102="Resolved",$J102="Canceled"),$P102=""),"Missing Resolution Outcome",IF($X102&lt;&gt;"OK",$X102,"OK"))))))))))))</f>
        <v/>
      </c>
      <c r="Z102" s="27">
        <f>IF($A102="","",IF($Y102&lt;&gt;"OK","Data Issue",IF($G102="Critical","Critical",IF($V102="Overdue","Overdue",IF($W102="Follow-Up Needed","Follow-Up Needed",IF($I102="","Unassigned",""))))))</f>
        <v/>
      </c>
    </row>
    <row r="103">
      <c r="A103" s="22" t="n"/>
      <c r="B103" s="22" t="n"/>
      <c r="C103" s="22" t="n"/>
      <c r="D103" s="22" t="n"/>
      <c r="E103" s="22" t="n"/>
      <c r="F103" s="22" t="n"/>
      <c r="G103" s="22" t="n"/>
      <c r="H103" s="33" t="n"/>
      <c r="I103" s="22" t="n"/>
      <c r="J103" s="22" t="n"/>
      <c r="K103" s="33" t="n"/>
      <c r="L103" s="33" t="n"/>
      <c r="M103" s="33" t="n"/>
      <c r="N103" s="24" t="n"/>
      <c r="O103" s="33" t="n"/>
      <c r="P103" s="24" t="n"/>
      <c r="Q103" s="24" t="n"/>
      <c r="R103" s="25">
        <f>IF($A103="","",IF(OR($J103="Resolved",$J103="Canceled"),"Closed","Active"))</f>
        <v/>
      </c>
      <c r="S103" s="26">
        <f>IF(OR($A103="",$H103=""),"",MAX(0,IF(AND($J103="Resolved",ISNUMBER($O103)),$O103,Dashboard!$B$3)-$H103))</f>
        <v/>
      </c>
      <c r="T103" s="26">
        <f>IF($A103="","",IF($L103="","",MAX(0,Dashboard!$B$3-$L103)))</f>
        <v/>
      </c>
      <c r="U103" s="25">
        <f>IF($S103="","",IF($S103&lt;=7,"0–7 Days",IF($S103&lt;=14,"8–14 Days",IF($S103&lt;=30,"15–30 Days",IF($S103&lt;=60,"31–60 Days","61+ Days")))))</f>
        <v/>
      </c>
      <c r="V103" s="25">
        <f>IF($A103="","",IF($R103="Closed","Closed",IF($K103="","No Target Date",IF($K103&lt;Dashboard!$B$3,"Overdue",IF($K103&lt;=Dashboard!$B$3+Dashboard!$E$3,"Due Soon","On Track")))))</f>
        <v/>
      </c>
      <c r="W103" s="25">
        <f>IF($A103="","",IF($R103="Closed","",IF(AND($M103&lt;&gt;"",$M103&lt;Dashboard!$B$3),"Follow-Up Needed",IF(AND($L103&lt;&gt;"",Dashboard!$B$3-$L103&gt;Dashboard!$I$3),"Follow-Up Needed",""))))</f>
        <v/>
      </c>
      <c r="X103" s="27">
        <f>IF($A103="","",IF(OR($E103="",$F103=""),"Missing Type or Category",IF(COUNTIFS(Lists!$E$2:$E$15,$F103,Lists!$F$2:$F$15,$E103)=1,"OK","Category Mismatch")))</f>
        <v/>
      </c>
      <c r="Y103" s="27">
        <f>IF($A103="","",IF($B103="","Missing Learner Alias",IF($C103="","Missing Program",IF($D103="","Missing Delivery Site",IF($E103="","Missing Hold Category",IF($F103="","Missing Hold Type",IF($G103="","Missing Priority",IF($H103="","Missing Date Opened",IF($J103="","Missing Status",IF(AND($R103="Active",$K103=""),"Missing Target Date",IF(AND($J103="Resolved",$O103=""),"Missing Resolution Date",IF(AND(OR($J103="Resolved",$J103="Canceled"),$P103=""),"Missing Resolution Outcome",IF($X103&lt;&gt;"OK",$X103,"OK"))))))))))))</f>
        <v/>
      </c>
      <c r="Z103" s="27">
        <f>IF($A103="","",IF($Y103&lt;&gt;"OK","Data Issue",IF($G103="Critical","Critical",IF($V103="Overdue","Overdue",IF($W103="Follow-Up Needed","Follow-Up Needed",IF($I103="","Unassigned",""))))))</f>
        <v/>
      </c>
    </row>
    <row r="104">
      <c r="A104" s="22" t="n"/>
      <c r="B104" s="22" t="n"/>
      <c r="C104" s="22" t="n"/>
      <c r="D104" s="22" t="n"/>
      <c r="E104" s="22" t="n"/>
      <c r="F104" s="22" t="n"/>
      <c r="G104" s="22" t="n"/>
      <c r="H104" s="33" t="n"/>
      <c r="I104" s="22" t="n"/>
      <c r="J104" s="22" t="n"/>
      <c r="K104" s="33" t="n"/>
      <c r="L104" s="33" t="n"/>
      <c r="M104" s="33" t="n"/>
      <c r="N104" s="24" t="n"/>
      <c r="O104" s="33" t="n"/>
      <c r="P104" s="24" t="n"/>
      <c r="Q104" s="24" t="n"/>
      <c r="R104" s="25">
        <f>IF($A104="","",IF(OR($J104="Resolved",$J104="Canceled"),"Closed","Active"))</f>
        <v/>
      </c>
      <c r="S104" s="26">
        <f>IF(OR($A104="",$H104=""),"",MAX(0,IF(AND($J104="Resolved",ISNUMBER($O104)),$O104,Dashboard!$B$3)-$H104))</f>
        <v/>
      </c>
      <c r="T104" s="26">
        <f>IF($A104="","",IF($L104="","",MAX(0,Dashboard!$B$3-$L104)))</f>
        <v/>
      </c>
      <c r="U104" s="25">
        <f>IF($S104="","",IF($S104&lt;=7,"0–7 Days",IF($S104&lt;=14,"8–14 Days",IF($S104&lt;=30,"15–30 Days",IF($S104&lt;=60,"31–60 Days","61+ Days")))))</f>
        <v/>
      </c>
      <c r="V104" s="25">
        <f>IF($A104="","",IF($R104="Closed","Closed",IF($K104="","No Target Date",IF($K104&lt;Dashboard!$B$3,"Overdue",IF($K104&lt;=Dashboard!$B$3+Dashboard!$E$3,"Due Soon","On Track")))))</f>
        <v/>
      </c>
      <c r="W104" s="25">
        <f>IF($A104="","",IF($R104="Closed","",IF(AND($M104&lt;&gt;"",$M104&lt;Dashboard!$B$3),"Follow-Up Needed",IF(AND($L104&lt;&gt;"",Dashboard!$B$3-$L104&gt;Dashboard!$I$3),"Follow-Up Needed",""))))</f>
        <v/>
      </c>
      <c r="X104" s="27">
        <f>IF($A104="","",IF(OR($E104="",$F104=""),"Missing Type or Category",IF(COUNTIFS(Lists!$E$2:$E$15,$F104,Lists!$F$2:$F$15,$E104)=1,"OK","Category Mismatch")))</f>
        <v/>
      </c>
      <c r="Y104" s="27">
        <f>IF($A104="","",IF($B104="","Missing Learner Alias",IF($C104="","Missing Program",IF($D104="","Missing Delivery Site",IF($E104="","Missing Hold Category",IF($F104="","Missing Hold Type",IF($G104="","Missing Priority",IF($H104="","Missing Date Opened",IF($J104="","Missing Status",IF(AND($R104="Active",$K104=""),"Missing Target Date",IF(AND($J104="Resolved",$O104=""),"Missing Resolution Date",IF(AND(OR($J104="Resolved",$J104="Canceled"),$P104=""),"Missing Resolution Outcome",IF($X104&lt;&gt;"OK",$X104,"OK"))))))))))))</f>
        <v/>
      </c>
      <c r="Z104" s="27">
        <f>IF($A104="","",IF($Y104&lt;&gt;"OK","Data Issue",IF($G104="Critical","Critical",IF($V104="Overdue","Overdue",IF($W104="Follow-Up Needed","Follow-Up Needed",IF($I104="","Unassigned",""))))))</f>
        <v/>
      </c>
    </row>
    <row r="105">
      <c r="A105" s="22" t="n"/>
      <c r="B105" s="22" t="n"/>
      <c r="C105" s="22" t="n"/>
      <c r="D105" s="22" t="n"/>
      <c r="E105" s="22" t="n"/>
      <c r="F105" s="22" t="n"/>
      <c r="G105" s="22" t="n"/>
      <c r="H105" s="33" t="n"/>
      <c r="I105" s="22" t="n"/>
      <c r="J105" s="22" t="n"/>
      <c r="K105" s="33" t="n"/>
      <c r="L105" s="33" t="n"/>
      <c r="M105" s="33" t="n"/>
      <c r="N105" s="24" t="n"/>
      <c r="O105" s="33" t="n"/>
      <c r="P105" s="24" t="n"/>
      <c r="Q105" s="24" t="n"/>
      <c r="R105" s="25">
        <f>IF($A105="","",IF(OR($J105="Resolved",$J105="Canceled"),"Closed","Active"))</f>
        <v/>
      </c>
      <c r="S105" s="26">
        <f>IF(OR($A105="",$H105=""),"",MAX(0,IF(AND($J105="Resolved",ISNUMBER($O105)),$O105,Dashboard!$B$3)-$H105))</f>
        <v/>
      </c>
      <c r="T105" s="26">
        <f>IF($A105="","",IF($L105="","",MAX(0,Dashboard!$B$3-$L105)))</f>
        <v/>
      </c>
      <c r="U105" s="25">
        <f>IF($S105="","",IF($S105&lt;=7,"0–7 Days",IF($S105&lt;=14,"8–14 Days",IF($S105&lt;=30,"15–30 Days",IF($S105&lt;=60,"31–60 Days","61+ Days")))))</f>
        <v/>
      </c>
      <c r="V105" s="25">
        <f>IF($A105="","",IF($R105="Closed","Closed",IF($K105="","No Target Date",IF($K105&lt;Dashboard!$B$3,"Overdue",IF($K105&lt;=Dashboard!$B$3+Dashboard!$E$3,"Due Soon","On Track")))))</f>
        <v/>
      </c>
      <c r="W105" s="25">
        <f>IF($A105="","",IF($R105="Closed","",IF(AND($M105&lt;&gt;"",$M105&lt;Dashboard!$B$3),"Follow-Up Needed",IF(AND($L105&lt;&gt;"",Dashboard!$B$3-$L105&gt;Dashboard!$I$3),"Follow-Up Needed",""))))</f>
        <v/>
      </c>
      <c r="X105" s="27">
        <f>IF($A105="","",IF(OR($E105="",$F105=""),"Missing Type or Category",IF(COUNTIFS(Lists!$E$2:$E$15,$F105,Lists!$F$2:$F$15,$E105)=1,"OK","Category Mismatch")))</f>
        <v/>
      </c>
      <c r="Y105" s="27">
        <f>IF($A105="","",IF($B105="","Missing Learner Alias",IF($C105="","Missing Program",IF($D105="","Missing Delivery Site",IF($E105="","Missing Hold Category",IF($F105="","Missing Hold Type",IF($G105="","Missing Priority",IF($H105="","Missing Date Opened",IF($J105="","Missing Status",IF(AND($R105="Active",$K105=""),"Missing Target Date",IF(AND($J105="Resolved",$O105=""),"Missing Resolution Date",IF(AND(OR($J105="Resolved",$J105="Canceled"),$P105=""),"Missing Resolution Outcome",IF($X105&lt;&gt;"OK",$X105,"OK"))))))))))))</f>
        <v/>
      </c>
      <c r="Z105" s="27">
        <f>IF($A105="","",IF($Y105&lt;&gt;"OK","Data Issue",IF($G105="Critical","Critical",IF($V105="Overdue","Overdue",IF($W105="Follow-Up Needed","Follow-Up Needed",IF($I105="","Unassigned",""))))))</f>
        <v/>
      </c>
    </row>
    <row r="106">
      <c r="A106" s="22" t="n"/>
      <c r="B106" s="22" t="n"/>
      <c r="C106" s="22" t="n"/>
      <c r="D106" s="22" t="n"/>
      <c r="E106" s="22" t="n"/>
      <c r="F106" s="22" t="n"/>
      <c r="G106" s="22" t="n"/>
      <c r="H106" s="33" t="n"/>
      <c r="I106" s="22" t="n"/>
      <c r="J106" s="22" t="n"/>
      <c r="K106" s="33" t="n"/>
      <c r="L106" s="33" t="n"/>
      <c r="M106" s="33" t="n"/>
      <c r="N106" s="24" t="n"/>
      <c r="O106" s="33" t="n"/>
      <c r="P106" s="24" t="n"/>
      <c r="Q106" s="24" t="n"/>
      <c r="R106" s="25">
        <f>IF($A106="","",IF(OR($J106="Resolved",$J106="Canceled"),"Closed","Active"))</f>
        <v/>
      </c>
      <c r="S106" s="26">
        <f>IF(OR($A106="",$H106=""),"",MAX(0,IF(AND($J106="Resolved",ISNUMBER($O106)),$O106,Dashboard!$B$3)-$H106))</f>
        <v/>
      </c>
      <c r="T106" s="26">
        <f>IF($A106="","",IF($L106="","",MAX(0,Dashboard!$B$3-$L106)))</f>
        <v/>
      </c>
      <c r="U106" s="25">
        <f>IF($S106="","",IF($S106&lt;=7,"0–7 Days",IF($S106&lt;=14,"8–14 Days",IF($S106&lt;=30,"15–30 Days",IF($S106&lt;=60,"31–60 Days","61+ Days")))))</f>
        <v/>
      </c>
      <c r="V106" s="25">
        <f>IF($A106="","",IF($R106="Closed","Closed",IF($K106="","No Target Date",IF($K106&lt;Dashboard!$B$3,"Overdue",IF($K106&lt;=Dashboard!$B$3+Dashboard!$E$3,"Due Soon","On Track")))))</f>
        <v/>
      </c>
      <c r="W106" s="25">
        <f>IF($A106="","",IF($R106="Closed","",IF(AND($M106&lt;&gt;"",$M106&lt;Dashboard!$B$3),"Follow-Up Needed",IF(AND($L106&lt;&gt;"",Dashboard!$B$3-$L106&gt;Dashboard!$I$3),"Follow-Up Needed",""))))</f>
        <v/>
      </c>
      <c r="X106" s="27">
        <f>IF($A106="","",IF(OR($E106="",$F106=""),"Missing Type or Category",IF(COUNTIFS(Lists!$E$2:$E$15,$F106,Lists!$F$2:$F$15,$E106)=1,"OK","Category Mismatch")))</f>
        <v/>
      </c>
      <c r="Y106" s="27">
        <f>IF($A106="","",IF($B106="","Missing Learner Alias",IF($C106="","Missing Program",IF($D106="","Missing Delivery Site",IF($E106="","Missing Hold Category",IF($F106="","Missing Hold Type",IF($G106="","Missing Priority",IF($H106="","Missing Date Opened",IF($J106="","Missing Status",IF(AND($R106="Active",$K106=""),"Missing Target Date",IF(AND($J106="Resolved",$O106=""),"Missing Resolution Date",IF(AND(OR($J106="Resolved",$J106="Canceled"),$P106=""),"Missing Resolution Outcome",IF($X106&lt;&gt;"OK",$X106,"OK"))))))))))))</f>
        <v/>
      </c>
      <c r="Z106" s="27">
        <f>IF($A106="","",IF($Y106&lt;&gt;"OK","Data Issue",IF($G106="Critical","Critical",IF($V106="Overdue","Overdue",IF($W106="Follow-Up Needed","Follow-Up Needed",IF($I106="","Unassigned",""))))))</f>
        <v/>
      </c>
    </row>
    <row r="107">
      <c r="A107" s="22" t="n"/>
      <c r="B107" s="22" t="n"/>
      <c r="C107" s="22" t="n"/>
      <c r="D107" s="22" t="n"/>
      <c r="E107" s="22" t="n"/>
      <c r="F107" s="22" t="n"/>
      <c r="G107" s="22" t="n"/>
      <c r="H107" s="33" t="n"/>
      <c r="I107" s="22" t="n"/>
      <c r="J107" s="22" t="n"/>
      <c r="K107" s="33" t="n"/>
      <c r="L107" s="33" t="n"/>
      <c r="M107" s="33" t="n"/>
      <c r="N107" s="24" t="n"/>
      <c r="O107" s="33" t="n"/>
      <c r="P107" s="24" t="n"/>
      <c r="Q107" s="24" t="n"/>
      <c r="R107" s="25">
        <f>IF($A107="","",IF(OR($J107="Resolved",$J107="Canceled"),"Closed","Active"))</f>
        <v/>
      </c>
      <c r="S107" s="26">
        <f>IF(OR($A107="",$H107=""),"",MAX(0,IF(AND($J107="Resolved",ISNUMBER($O107)),$O107,Dashboard!$B$3)-$H107))</f>
        <v/>
      </c>
      <c r="T107" s="26">
        <f>IF($A107="","",IF($L107="","",MAX(0,Dashboard!$B$3-$L107)))</f>
        <v/>
      </c>
      <c r="U107" s="25">
        <f>IF($S107="","",IF($S107&lt;=7,"0–7 Days",IF($S107&lt;=14,"8–14 Days",IF($S107&lt;=30,"15–30 Days",IF($S107&lt;=60,"31–60 Days","61+ Days")))))</f>
        <v/>
      </c>
      <c r="V107" s="25">
        <f>IF($A107="","",IF($R107="Closed","Closed",IF($K107="","No Target Date",IF($K107&lt;Dashboard!$B$3,"Overdue",IF($K107&lt;=Dashboard!$B$3+Dashboard!$E$3,"Due Soon","On Track")))))</f>
        <v/>
      </c>
      <c r="W107" s="25">
        <f>IF($A107="","",IF($R107="Closed","",IF(AND($M107&lt;&gt;"",$M107&lt;Dashboard!$B$3),"Follow-Up Needed",IF(AND($L107&lt;&gt;"",Dashboard!$B$3-$L107&gt;Dashboard!$I$3),"Follow-Up Needed",""))))</f>
        <v/>
      </c>
      <c r="X107" s="27">
        <f>IF($A107="","",IF(OR($E107="",$F107=""),"Missing Type or Category",IF(COUNTIFS(Lists!$E$2:$E$15,$F107,Lists!$F$2:$F$15,$E107)=1,"OK","Category Mismatch")))</f>
        <v/>
      </c>
      <c r="Y107" s="27">
        <f>IF($A107="","",IF($B107="","Missing Learner Alias",IF($C107="","Missing Program",IF($D107="","Missing Delivery Site",IF($E107="","Missing Hold Category",IF($F107="","Missing Hold Type",IF($G107="","Missing Priority",IF($H107="","Missing Date Opened",IF($J107="","Missing Status",IF(AND($R107="Active",$K107=""),"Missing Target Date",IF(AND($J107="Resolved",$O107=""),"Missing Resolution Date",IF(AND(OR($J107="Resolved",$J107="Canceled"),$P107=""),"Missing Resolution Outcome",IF($X107&lt;&gt;"OK",$X107,"OK"))))))))))))</f>
        <v/>
      </c>
      <c r="Z107" s="27">
        <f>IF($A107="","",IF($Y107&lt;&gt;"OK","Data Issue",IF($G107="Critical","Critical",IF($V107="Overdue","Overdue",IF($W107="Follow-Up Needed","Follow-Up Needed",IF($I107="","Unassigned",""))))))</f>
        <v/>
      </c>
    </row>
    <row r="108">
      <c r="A108" s="22" t="n"/>
      <c r="B108" s="22" t="n"/>
      <c r="C108" s="22" t="n"/>
      <c r="D108" s="22" t="n"/>
      <c r="E108" s="22" t="n"/>
      <c r="F108" s="22" t="n"/>
      <c r="G108" s="22" t="n"/>
      <c r="H108" s="33" t="n"/>
      <c r="I108" s="22" t="n"/>
      <c r="J108" s="22" t="n"/>
      <c r="K108" s="33" t="n"/>
      <c r="L108" s="33" t="n"/>
      <c r="M108" s="33" t="n"/>
      <c r="N108" s="24" t="n"/>
      <c r="O108" s="33" t="n"/>
      <c r="P108" s="24" t="n"/>
      <c r="Q108" s="24" t="n"/>
      <c r="R108" s="25">
        <f>IF($A108="","",IF(OR($J108="Resolved",$J108="Canceled"),"Closed","Active"))</f>
        <v/>
      </c>
      <c r="S108" s="26">
        <f>IF(OR($A108="",$H108=""),"",MAX(0,IF(AND($J108="Resolved",ISNUMBER($O108)),$O108,Dashboard!$B$3)-$H108))</f>
        <v/>
      </c>
      <c r="T108" s="26">
        <f>IF($A108="","",IF($L108="","",MAX(0,Dashboard!$B$3-$L108)))</f>
        <v/>
      </c>
      <c r="U108" s="25">
        <f>IF($S108="","",IF($S108&lt;=7,"0–7 Days",IF($S108&lt;=14,"8–14 Days",IF($S108&lt;=30,"15–30 Days",IF($S108&lt;=60,"31–60 Days","61+ Days")))))</f>
        <v/>
      </c>
      <c r="V108" s="25">
        <f>IF($A108="","",IF($R108="Closed","Closed",IF($K108="","No Target Date",IF($K108&lt;Dashboard!$B$3,"Overdue",IF($K108&lt;=Dashboard!$B$3+Dashboard!$E$3,"Due Soon","On Track")))))</f>
        <v/>
      </c>
      <c r="W108" s="25">
        <f>IF($A108="","",IF($R108="Closed","",IF(AND($M108&lt;&gt;"",$M108&lt;Dashboard!$B$3),"Follow-Up Needed",IF(AND($L108&lt;&gt;"",Dashboard!$B$3-$L108&gt;Dashboard!$I$3),"Follow-Up Needed",""))))</f>
        <v/>
      </c>
      <c r="X108" s="27">
        <f>IF($A108="","",IF(OR($E108="",$F108=""),"Missing Type or Category",IF(COUNTIFS(Lists!$E$2:$E$15,$F108,Lists!$F$2:$F$15,$E108)=1,"OK","Category Mismatch")))</f>
        <v/>
      </c>
      <c r="Y108" s="27">
        <f>IF($A108="","",IF($B108="","Missing Learner Alias",IF($C108="","Missing Program",IF($D108="","Missing Delivery Site",IF($E108="","Missing Hold Category",IF($F108="","Missing Hold Type",IF($G108="","Missing Priority",IF($H108="","Missing Date Opened",IF($J108="","Missing Status",IF(AND($R108="Active",$K108=""),"Missing Target Date",IF(AND($J108="Resolved",$O108=""),"Missing Resolution Date",IF(AND(OR($J108="Resolved",$J108="Canceled"),$P108=""),"Missing Resolution Outcome",IF($X108&lt;&gt;"OK",$X108,"OK"))))))))))))</f>
        <v/>
      </c>
      <c r="Z108" s="27">
        <f>IF($A108="","",IF($Y108&lt;&gt;"OK","Data Issue",IF($G108="Critical","Critical",IF($V108="Overdue","Overdue",IF($W108="Follow-Up Needed","Follow-Up Needed",IF($I108="","Unassigned",""))))))</f>
        <v/>
      </c>
    </row>
    <row r="109">
      <c r="A109" s="22" t="n"/>
      <c r="B109" s="22" t="n"/>
      <c r="C109" s="22" t="n"/>
      <c r="D109" s="22" t="n"/>
      <c r="E109" s="22" t="n"/>
      <c r="F109" s="22" t="n"/>
      <c r="G109" s="22" t="n"/>
      <c r="H109" s="33" t="n"/>
      <c r="I109" s="22" t="n"/>
      <c r="J109" s="22" t="n"/>
      <c r="K109" s="33" t="n"/>
      <c r="L109" s="33" t="n"/>
      <c r="M109" s="33" t="n"/>
      <c r="N109" s="24" t="n"/>
      <c r="O109" s="33" t="n"/>
      <c r="P109" s="24" t="n"/>
      <c r="Q109" s="24" t="n"/>
      <c r="R109" s="25">
        <f>IF($A109="","",IF(OR($J109="Resolved",$J109="Canceled"),"Closed","Active"))</f>
        <v/>
      </c>
      <c r="S109" s="26">
        <f>IF(OR($A109="",$H109=""),"",MAX(0,IF(AND($J109="Resolved",ISNUMBER($O109)),$O109,Dashboard!$B$3)-$H109))</f>
        <v/>
      </c>
      <c r="T109" s="26">
        <f>IF($A109="","",IF($L109="","",MAX(0,Dashboard!$B$3-$L109)))</f>
        <v/>
      </c>
      <c r="U109" s="25">
        <f>IF($S109="","",IF($S109&lt;=7,"0–7 Days",IF($S109&lt;=14,"8–14 Days",IF($S109&lt;=30,"15–30 Days",IF($S109&lt;=60,"31–60 Days","61+ Days")))))</f>
        <v/>
      </c>
      <c r="V109" s="25">
        <f>IF($A109="","",IF($R109="Closed","Closed",IF($K109="","No Target Date",IF($K109&lt;Dashboard!$B$3,"Overdue",IF($K109&lt;=Dashboard!$B$3+Dashboard!$E$3,"Due Soon","On Track")))))</f>
        <v/>
      </c>
      <c r="W109" s="25">
        <f>IF($A109="","",IF($R109="Closed","",IF(AND($M109&lt;&gt;"",$M109&lt;Dashboard!$B$3),"Follow-Up Needed",IF(AND($L109&lt;&gt;"",Dashboard!$B$3-$L109&gt;Dashboard!$I$3),"Follow-Up Needed",""))))</f>
        <v/>
      </c>
      <c r="X109" s="27">
        <f>IF($A109="","",IF(OR($E109="",$F109=""),"Missing Type or Category",IF(COUNTIFS(Lists!$E$2:$E$15,$F109,Lists!$F$2:$F$15,$E109)=1,"OK","Category Mismatch")))</f>
        <v/>
      </c>
      <c r="Y109" s="27">
        <f>IF($A109="","",IF($B109="","Missing Learner Alias",IF($C109="","Missing Program",IF($D109="","Missing Delivery Site",IF($E109="","Missing Hold Category",IF($F109="","Missing Hold Type",IF($G109="","Missing Priority",IF($H109="","Missing Date Opened",IF($J109="","Missing Status",IF(AND($R109="Active",$K109=""),"Missing Target Date",IF(AND($J109="Resolved",$O109=""),"Missing Resolution Date",IF(AND(OR($J109="Resolved",$J109="Canceled"),$P109=""),"Missing Resolution Outcome",IF($X109&lt;&gt;"OK",$X109,"OK"))))))))))))</f>
        <v/>
      </c>
      <c r="Z109" s="27">
        <f>IF($A109="","",IF($Y109&lt;&gt;"OK","Data Issue",IF($G109="Critical","Critical",IF($V109="Overdue","Overdue",IF($W109="Follow-Up Needed","Follow-Up Needed",IF($I109="","Unassigned",""))))))</f>
        <v/>
      </c>
    </row>
    <row r="110">
      <c r="A110" s="22" t="n"/>
      <c r="B110" s="22" t="n"/>
      <c r="C110" s="22" t="n"/>
      <c r="D110" s="22" t="n"/>
      <c r="E110" s="22" t="n"/>
      <c r="F110" s="22" t="n"/>
      <c r="G110" s="22" t="n"/>
      <c r="H110" s="33" t="n"/>
      <c r="I110" s="22" t="n"/>
      <c r="J110" s="22" t="n"/>
      <c r="K110" s="33" t="n"/>
      <c r="L110" s="33" t="n"/>
      <c r="M110" s="33" t="n"/>
      <c r="N110" s="24" t="n"/>
      <c r="O110" s="33" t="n"/>
      <c r="P110" s="24" t="n"/>
      <c r="Q110" s="24" t="n"/>
      <c r="R110" s="25">
        <f>IF($A110="","",IF(OR($J110="Resolved",$J110="Canceled"),"Closed","Active"))</f>
        <v/>
      </c>
      <c r="S110" s="26">
        <f>IF(OR($A110="",$H110=""),"",MAX(0,IF(AND($J110="Resolved",ISNUMBER($O110)),$O110,Dashboard!$B$3)-$H110))</f>
        <v/>
      </c>
      <c r="T110" s="26">
        <f>IF($A110="","",IF($L110="","",MAX(0,Dashboard!$B$3-$L110)))</f>
        <v/>
      </c>
      <c r="U110" s="25">
        <f>IF($S110="","",IF($S110&lt;=7,"0–7 Days",IF($S110&lt;=14,"8–14 Days",IF($S110&lt;=30,"15–30 Days",IF($S110&lt;=60,"31–60 Days","61+ Days")))))</f>
        <v/>
      </c>
      <c r="V110" s="25">
        <f>IF($A110="","",IF($R110="Closed","Closed",IF($K110="","No Target Date",IF($K110&lt;Dashboard!$B$3,"Overdue",IF($K110&lt;=Dashboard!$B$3+Dashboard!$E$3,"Due Soon","On Track")))))</f>
        <v/>
      </c>
      <c r="W110" s="25">
        <f>IF($A110="","",IF($R110="Closed","",IF(AND($M110&lt;&gt;"",$M110&lt;Dashboard!$B$3),"Follow-Up Needed",IF(AND($L110&lt;&gt;"",Dashboard!$B$3-$L110&gt;Dashboard!$I$3),"Follow-Up Needed",""))))</f>
        <v/>
      </c>
      <c r="X110" s="27">
        <f>IF($A110="","",IF(OR($E110="",$F110=""),"Missing Type or Category",IF(COUNTIFS(Lists!$E$2:$E$15,$F110,Lists!$F$2:$F$15,$E110)=1,"OK","Category Mismatch")))</f>
        <v/>
      </c>
      <c r="Y110" s="27">
        <f>IF($A110="","",IF($B110="","Missing Learner Alias",IF($C110="","Missing Program",IF($D110="","Missing Delivery Site",IF($E110="","Missing Hold Category",IF($F110="","Missing Hold Type",IF($G110="","Missing Priority",IF($H110="","Missing Date Opened",IF($J110="","Missing Status",IF(AND($R110="Active",$K110=""),"Missing Target Date",IF(AND($J110="Resolved",$O110=""),"Missing Resolution Date",IF(AND(OR($J110="Resolved",$J110="Canceled"),$P110=""),"Missing Resolution Outcome",IF($X110&lt;&gt;"OK",$X110,"OK"))))))))))))</f>
        <v/>
      </c>
      <c r="Z110" s="27">
        <f>IF($A110="","",IF($Y110&lt;&gt;"OK","Data Issue",IF($G110="Critical","Critical",IF($V110="Overdue","Overdue",IF($W110="Follow-Up Needed","Follow-Up Needed",IF($I110="","Unassigned",""))))))</f>
        <v/>
      </c>
    </row>
    <row r="111">
      <c r="A111" s="22" t="n"/>
      <c r="B111" s="22" t="n"/>
      <c r="C111" s="22" t="n"/>
      <c r="D111" s="22" t="n"/>
      <c r="E111" s="22" t="n"/>
      <c r="F111" s="22" t="n"/>
      <c r="G111" s="22" t="n"/>
      <c r="H111" s="33" t="n"/>
      <c r="I111" s="22" t="n"/>
      <c r="J111" s="22" t="n"/>
      <c r="K111" s="33" t="n"/>
      <c r="L111" s="33" t="n"/>
      <c r="M111" s="33" t="n"/>
      <c r="N111" s="24" t="n"/>
      <c r="O111" s="33" t="n"/>
      <c r="P111" s="24" t="n"/>
      <c r="Q111" s="24" t="n"/>
      <c r="R111" s="25">
        <f>IF($A111="","",IF(OR($J111="Resolved",$J111="Canceled"),"Closed","Active"))</f>
        <v/>
      </c>
      <c r="S111" s="26">
        <f>IF(OR($A111="",$H111=""),"",MAX(0,IF(AND($J111="Resolved",ISNUMBER($O111)),$O111,Dashboard!$B$3)-$H111))</f>
        <v/>
      </c>
      <c r="T111" s="26">
        <f>IF($A111="","",IF($L111="","",MAX(0,Dashboard!$B$3-$L111)))</f>
        <v/>
      </c>
      <c r="U111" s="25">
        <f>IF($S111="","",IF($S111&lt;=7,"0–7 Days",IF($S111&lt;=14,"8–14 Days",IF($S111&lt;=30,"15–30 Days",IF($S111&lt;=60,"31–60 Days","61+ Days")))))</f>
        <v/>
      </c>
      <c r="V111" s="25">
        <f>IF($A111="","",IF($R111="Closed","Closed",IF($K111="","No Target Date",IF($K111&lt;Dashboard!$B$3,"Overdue",IF($K111&lt;=Dashboard!$B$3+Dashboard!$E$3,"Due Soon","On Track")))))</f>
        <v/>
      </c>
      <c r="W111" s="25">
        <f>IF($A111="","",IF($R111="Closed","",IF(AND($M111&lt;&gt;"",$M111&lt;Dashboard!$B$3),"Follow-Up Needed",IF(AND($L111&lt;&gt;"",Dashboard!$B$3-$L111&gt;Dashboard!$I$3),"Follow-Up Needed",""))))</f>
        <v/>
      </c>
      <c r="X111" s="27">
        <f>IF($A111="","",IF(OR($E111="",$F111=""),"Missing Type or Category",IF(COUNTIFS(Lists!$E$2:$E$15,$F111,Lists!$F$2:$F$15,$E111)=1,"OK","Category Mismatch")))</f>
        <v/>
      </c>
      <c r="Y111" s="27">
        <f>IF($A111="","",IF($B111="","Missing Learner Alias",IF($C111="","Missing Program",IF($D111="","Missing Delivery Site",IF($E111="","Missing Hold Category",IF($F111="","Missing Hold Type",IF($G111="","Missing Priority",IF($H111="","Missing Date Opened",IF($J111="","Missing Status",IF(AND($R111="Active",$K111=""),"Missing Target Date",IF(AND($J111="Resolved",$O111=""),"Missing Resolution Date",IF(AND(OR($J111="Resolved",$J111="Canceled"),$P111=""),"Missing Resolution Outcome",IF($X111&lt;&gt;"OK",$X111,"OK"))))))))))))</f>
        <v/>
      </c>
      <c r="Z111" s="27">
        <f>IF($A111="","",IF($Y111&lt;&gt;"OK","Data Issue",IF($G111="Critical","Critical",IF($V111="Overdue","Overdue",IF($W111="Follow-Up Needed","Follow-Up Needed",IF($I111="","Unassigned",""))))))</f>
        <v/>
      </c>
    </row>
    <row r="112">
      <c r="A112" s="22" t="n"/>
      <c r="B112" s="22" t="n"/>
      <c r="C112" s="22" t="n"/>
      <c r="D112" s="22" t="n"/>
      <c r="E112" s="22" t="n"/>
      <c r="F112" s="22" t="n"/>
      <c r="G112" s="22" t="n"/>
      <c r="H112" s="33" t="n"/>
      <c r="I112" s="22" t="n"/>
      <c r="J112" s="22" t="n"/>
      <c r="K112" s="33" t="n"/>
      <c r="L112" s="33" t="n"/>
      <c r="M112" s="33" t="n"/>
      <c r="N112" s="24" t="n"/>
      <c r="O112" s="33" t="n"/>
      <c r="P112" s="24" t="n"/>
      <c r="Q112" s="24" t="n"/>
      <c r="R112" s="25">
        <f>IF($A112="","",IF(OR($J112="Resolved",$J112="Canceled"),"Closed","Active"))</f>
        <v/>
      </c>
      <c r="S112" s="26">
        <f>IF(OR($A112="",$H112=""),"",MAX(0,IF(AND($J112="Resolved",ISNUMBER($O112)),$O112,Dashboard!$B$3)-$H112))</f>
        <v/>
      </c>
      <c r="T112" s="26">
        <f>IF($A112="","",IF($L112="","",MAX(0,Dashboard!$B$3-$L112)))</f>
        <v/>
      </c>
      <c r="U112" s="25">
        <f>IF($S112="","",IF($S112&lt;=7,"0–7 Days",IF($S112&lt;=14,"8–14 Days",IF($S112&lt;=30,"15–30 Days",IF($S112&lt;=60,"31–60 Days","61+ Days")))))</f>
        <v/>
      </c>
      <c r="V112" s="25">
        <f>IF($A112="","",IF($R112="Closed","Closed",IF($K112="","No Target Date",IF($K112&lt;Dashboard!$B$3,"Overdue",IF($K112&lt;=Dashboard!$B$3+Dashboard!$E$3,"Due Soon","On Track")))))</f>
        <v/>
      </c>
      <c r="W112" s="25">
        <f>IF($A112="","",IF($R112="Closed","",IF(AND($M112&lt;&gt;"",$M112&lt;Dashboard!$B$3),"Follow-Up Needed",IF(AND($L112&lt;&gt;"",Dashboard!$B$3-$L112&gt;Dashboard!$I$3),"Follow-Up Needed",""))))</f>
        <v/>
      </c>
      <c r="X112" s="27">
        <f>IF($A112="","",IF(OR($E112="",$F112=""),"Missing Type or Category",IF(COUNTIFS(Lists!$E$2:$E$15,$F112,Lists!$F$2:$F$15,$E112)=1,"OK","Category Mismatch")))</f>
        <v/>
      </c>
      <c r="Y112" s="27">
        <f>IF($A112="","",IF($B112="","Missing Learner Alias",IF($C112="","Missing Program",IF($D112="","Missing Delivery Site",IF($E112="","Missing Hold Category",IF($F112="","Missing Hold Type",IF($G112="","Missing Priority",IF($H112="","Missing Date Opened",IF($J112="","Missing Status",IF(AND($R112="Active",$K112=""),"Missing Target Date",IF(AND($J112="Resolved",$O112=""),"Missing Resolution Date",IF(AND(OR($J112="Resolved",$J112="Canceled"),$P112=""),"Missing Resolution Outcome",IF($X112&lt;&gt;"OK",$X112,"OK"))))))))))))</f>
        <v/>
      </c>
      <c r="Z112" s="27">
        <f>IF($A112="","",IF($Y112&lt;&gt;"OK","Data Issue",IF($G112="Critical","Critical",IF($V112="Overdue","Overdue",IF($W112="Follow-Up Needed","Follow-Up Needed",IF($I112="","Unassigned",""))))))</f>
        <v/>
      </c>
    </row>
    <row r="113">
      <c r="A113" s="22" t="n"/>
      <c r="B113" s="22" t="n"/>
      <c r="C113" s="22" t="n"/>
      <c r="D113" s="22" t="n"/>
      <c r="E113" s="22" t="n"/>
      <c r="F113" s="22" t="n"/>
      <c r="G113" s="22" t="n"/>
      <c r="H113" s="33" t="n"/>
      <c r="I113" s="22" t="n"/>
      <c r="J113" s="22" t="n"/>
      <c r="K113" s="33" t="n"/>
      <c r="L113" s="33" t="n"/>
      <c r="M113" s="33" t="n"/>
      <c r="N113" s="24" t="n"/>
      <c r="O113" s="33" t="n"/>
      <c r="P113" s="24" t="n"/>
      <c r="Q113" s="24" t="n"/>
      <c r="R113" s="25">
        <f>IF($A113="","",IF(OR($J113="Resolved",$J113="Canceled"),"Closed","Active"))</f>
        <v/>
      </c>
      <c r="S113" s="26">
        <f>IF(OR($A113="",$H113=""),"",MAX(0,IF(AND($J113="Resolved",ISNUMBER($O113)),$O113,Dashboard!$B$3)-$H113))</f>
        <v/>
      </c>
      <c r="T113" s="26">
        <f>IF($A113="","",IF($L113="","",MAX(0,Dashboard!$B$3-$L113)))</f>
        <v/>
      </c>
      <c r="U113" s="25">
        <f>IF($S113="","",IF($S113&lt;=7,"0–7 Days",IF($S113&lt;=14,"8–14 Days",IF($S113&lt;=30,"15–30 Days",IF($S113&lt;=60,"31–60 Days","61+ Days")))))</f>
        <v/>
      </c>
      <c r="V113" s="25">
        <f>IF($A113="","",IF($R113="Closed","Closed",IF($K113="","No Target Date",IF($K113&lt;Dashboard!$B$3,"Overdue",IF($K113&lt;=Dashboard!$B$3+Dashboard!$E$3,"Due Soon","On Track")))))</f>
        <v/>
      </c>
      <c r="W113" s="25">
        <f>IF($A113="","",IF($R113="Closed","",IF(AND($M113&lt;&gt;"",$M113&lt;Dashboard!$B$3),"Follow-Up Needed",IF(AND($L113&lt;&gt;"",Dashboard!$B$3-$L113&gt;Dashboard!$I$3),"Follow-Up Needed",""))))</f>
        <v/>
      </c>
      <c r="X113" s="27">
        <f>IF($A113="","",IF(OR($E113="",$F113=""),"Missing Type or Category",IF(COUNTIFS(Lists!$E$2:$E$15,$F113,Lists!$F$2:$F$15,$E113)=1,"OK","Category Mismatch")))</f>
        <v/>
      </c>
      <c r="Y113" s="27">
        <f>IF($A113="","",IF($B113="","Missing Learner Alias",IF($C113="","Missing Program",IF($D113="","Missing Delivery Site",IF($E113="","Missing Hold Category",IF($F113="","Missing Hold Type",IF($G113="","Missing Priority",IF($H113="","Missing Date Opened",IF($J113="","Missing Status",IF(AND($R113="Active",$K113=""),"Missing Target Date",IF(AND($J113="Resolved",$O113=""),"Missing Resolution Date",IF(AND(OR($J113="Resolved",$J113="Canceled"),$P113=""),"Missing Resolution Outcome",IF($X113&lt;&gt;"OK",$X113,"OK"))))))))))))</f>
        <v/>
      </c>
      <c r="Z113" s="27">
        <f>IF($A113="","",IF($Y113&lt;&gt;"OK","Data Issue",IF($G113="Critical","Critical",IF($V113="Overdue","Overdue",IF($W113="Follow-Up Needed","Follow-Up Needed",IF($I113="","Unassigned",""))))))</f>
        <v/>
      </c>
    </row>
    <row r="114">
      <c r="A114" s="22" t="n"/>
      <c r="B114" s="22" t="n"/>
      <c r="C114" s="22" t="n"/>
      <c r="D114" s="22" t="n"/>
      <c r="E114" s="22" t="n"/>
      <c r="F114" s="22" t="n"/>
      <c r="G114" s="22" t="n"/>
      <c r="H114" s="33" t="n"/>
      <c r="I114" s="22" t="n"/>
      <c r="J114" s="22" t="n"/>
      <c r="K114" s="33" t="n"/>
      <c r="L114" s="33" t="n"/>
      <c r="M114" s="33" t="n"/>
      <c r="N114" s="24" t="n"/>
      <c r="O114" s="33" t="n"/>
      <c r="P114" s="24" t="n"/>
      <c r="Q114" s="24" t="n"/>
      <c r="R114" s="25">
        <f>IF($A114="","",IF(OR($J114="Resolved",$J114="Canceled"),"Closed","Active"))</f>
        <v/>
      </c>
      <c r="S114" s="26">
        <f>IF(OR($A114="",$H114=""),"",MAX(0,IF(AND($J114="Resolved",ISNUMBER($O114)),$O114,Dashboard!$B$3)-$H114))</f>
        <v/>
      </c>
      <c r="T114" s="26">
        <f>IF($A114="","",IF($L114="","",MAX(0,Dashboard!$B$3-$L114)))</f>
        <v/>
      </c>
      <c r="U114" s="25">
        <f>IF($S114="","",IF($S114&lt;=7,"0–7 Days",IF($S114&lt;=14,"8–14 Days",IF($S114&lt;=30,"15–30 Days",IF($S114&lt;=60,"31–60 Days","61+ Days")))))</f>
        <v/>
      </c>
      <c r="V114" s="25">
        <f>IF($A114="","",IF($R114="Closed","Closed",IF($K114="","No Target Date",IF($K114&lt;Dashboard!$B$3,"Overdue",IF($K114&lt;=Dashboard!$B$3+Dashboard!$E$3,"Due Soon","On Track")))))</f>
        <v/>
      </c>
      <c r="W114" s="25">
        <f>IF($A114="","",IF($R114="Closed","",IF(AND($M114&lt;&gt;"",$M114&lt;Dashboard!$B$3),"Follow-Up Needed",IF(AND($L114&lt;&gt;"",Dashboard!$B$3-$L114&gt;Dashboard!$I$3),"Follow-Up Needed",""))))</f>
        <v/>
      </c>
      <c r="X114" s="27">
        <f>IF($A114="","",IF(OR($E114="",$F114=""),"Missing Type or Category",IF(COUNTIFS(Lists!$E$2:$E$15,$F114,Lists!$F$2:$F$15,$E114)=1,"OK","Category Mismatch")))</f>
        <v/>
      </c>
      <c r="Y114" s="27">
        <f>IF($A114="","",IF($B114="","Missing Learner Alias",IF($C114="","Missing Program",IF($D114="","Missing Delivery Site",IF($E114="","Missing Hold Category",IF($F114="","Missing Hold Type",IF($G114="","Missing Priority",IF($H114="","Missing Date Opened",IF($J114="","Missing Status",IF(AND($R114="Active",$K114=""),"Missing Target Date",IF(AND($J114="Resolved",$O114=""),"Missing Resolution Date",IF(AND(OR($J114="Resolved",$J114="Canceled"),$P114=""),"Missing Resolution Outcome",IF($X114&lt;&gt;"OK",$X114,"OK"))))))))))))</f>
        <v/>
      </c>
      <c r="Z114" s="27">
        <f>IF($A114="","",IF($Y114&lt;&gt;"OK","Data Issue",IF($G114="Critical","Critical",IF($V114="Overdue","Overdue",IF($W114="Follow-Up Needed","Follow-Up Needed",IF($I114="","Unassigned",""))))))</f>
        <v/>
      </c>
    </row>
    <row r="115">
      <c r="A115" s="22" t="n"/>
      <c r="B115" s="22" t="n"/>
      <c r="C115" s="22" t="n"/>
      <c r="D115" s="22" t="n"/>
      <c r="E115" s="22" t="n"/>
      <c r="F115" s="22" t="n"/>
      <c r="G115" s="22" t="n"/>
      <c r="H115" s="33" t="n"/>
      <c r="I115" s="22" t="n"/>
      <c r="J115" s="22" t="n"/>
      <c r="K115" s="33" t="n"/>
      <c r="L115" s="33" t="n"/>
      <c r="M115" s="33" t="n"/>
      <c r="N115" s="24" t="n"/>
      <c r="O115" s="33" t="n"/>
      <c r="P115" s="24" t="n"/>
      <c r="Q115" s="24" t="n"/>
      <c r="R115" s="25">
        <f>IF($A115="","",IF(OR($J115="Resolved",$J115="Canceled"),"Closed","Active"))</f>
        <v/>
      </c>
      <c r="S115" s="26">
        <f>IF(OR($A115="",$H115=""),"",MAX(0,IF(AND($J115="Resolved",ISNUMBER($O115)),$O115,Dashboard!$B$3)-$H115))</f>
        <v/>
      </c>
      <c r="T115" s="26">
        <f>IF($A115="","",IF($L115="","",MAX(0,Dashboard!$B$3-$L115)))</f>
        <v/>
      </c>
      <c r="U115" s="25">
        <f>IF($S115="","",IF($S115&lt;=7,"0–7 Days",IF($S115&lt;=14,"8–14 Days",IF($S115&lt;=30,"15–30 Days",IF($S115&lt;=60,"31–60 Days","61+ Days")))))</f>
        <v/>
      </c>
      <c r="V115" s="25">
        <f>IF($A115="","",IF($R115="Closed","Closed",IF($K115="","No Target Date",IF($K115&lt;Dashboard!$B$3,"Overdue",IF($K115&lt;=Dashboard!$B$3+Dashboard!$E$3,"Due Soon","On Track")))))</f>
        <v/>
      </c>
      <c r="W115" s="25">
        <f>IF($A115="","",IF($R115="Closed","",IF(AND($M115&lt;&gt;"",$M115&lt;Dashboard!$B$3),"Follow-Up Needed",IF(AND($L115&lt;&gt;"",Dashboard!$B$3-$L115&gt;Dashboard!$I$3),"Follow-Up Needed",""))))</f>
        <v/>
      </c>
      <c r="X115" s="27">
        <f>IF($A115="","",IF(OR($E115="",$F115=""),"Missing Type or Category",IF(COUNTIFS(Lists!$E$2:$E$15,$F115,Lists!$F$2:$F$15,$E115)=1,"OK","Category Mismatch")))</f>
        <v/>
      </c>
      <c r="Y115" s="27">
        <f>IF($A115="","",IF($B115="","Missing Learner Alias",IF($C115="","Missing Program",IF($D115="","Missing Delivery Site",IF($E115="","Missing Hold Category",IF($F115="","Missing Hold Type",IF($G115="","Missing Priority",IF($H115="","Missing Date Opened",IF($J115="","Missing Status",IF(AND($R115="Active",$K115=""),"Missing Target Date",IF(AND($J115="Resolved",$O115=""),"Missing Resolution Date",IF(AND(OR($J115="Resolved",$J115="Canceled"),$P115=""),"Missing Resolution Outcome",IF($X115&lt;&gt;"OK",$X115,"OK"))))))))))))</f>
        <v/>
      </c>
      <c r="Z115" s="27">
        <f>IF($A115="","",IF($Y115&lt;&gt;"OK","Data Issue",IF($G115="Critical","Critical",IF($V115="Overdue","Overdue",IF($W115="Follow-Up Needed","Follow-Up Needed",IF($I115="","Unassigned",""))))))</f>
        <v/>
      </c>
    </row>
    <row r="116">
      <c r="A116" s="22" t="n"/>
      <c r="B116" s="22" t="n"/>
      <c r="C116" s="22" t="n"/>
      <c r="D116" s="22" t="n"/>
      <c r="E116" s="22" t="n"/>
      <c r="F116" s="22" t="n"/>
      <c r="G116" s="22" t="n"/>
      <c r="H116" s="33" t="n"/>
      <c r="I116" s="22" t="n"/>
      <c r="J116" s="22" t="n"/>
      <c r="K116" s="33" t="n"/>
      <c r="L116" s="33" t="n"/>
      <c r="M116" s="33" t="n"/>
      <c r="N116" s="24" t="n"/>
      <c r="O116" s="33" t="n"/>
      <c r="P116" s="24" t="n"/>
      <c r="Q116" s="24" t="n"/>
      <c r="R116" s="25">
        <f>IF($A116="","",IF(OR($J116="Resolved",$J116="Canceled"),"Closed","Active"))</f>
        <v/>
      </c>
      <c r="S116" s="26">
        <f>IF(OR($A116="",$H116=""),"",MAX(0,IF(AND($J116="Resolved",ISNUMBER($O116)),$O116,Dashboard!$B$3)-$H116))</f>
        <v/>
      </c>
      <c r="T116" s="26">
        <f>IF($A116="","",IF($L116="","",MAX(0,Dashboard!$B$3-$L116)))</f>
        <v/>
      </c>
      <c r="U116" s="25">
        <f>IF($S116="","",IF($S116&lt;=7,"0–7 Days",IF($S116&lt;=14,"8–14 Days",IF($S116&lt;=30,"15–30 Days",IF($S116&lt;=60,"31–60 Days","61+ Days")))))</f>
        <v/>
      </c>
      <c r="V116" s="25">
        <f>IF($A116="","",IF($R116="Closed","Closed",IF($K116="","No Target Date",IF($K116&lt;Dashboard!$B$3,"Overdue",IF($K116&lt;=Dashboard!$B$3+Dashboard!$E$3,"Due Soon","On Track")))))</f>
        <v/>
      </c>
      <c r="W116" s="25">
        <f>IF($A116="","",IF($R116="Closed","",IF(AND($M116&lt;&gt;"",$M116&lt;Dashboard!$B$3),"Follow-Up Needed",IF(AND($L116&lt;&gt;"",Dashboard!$B$3-$L116&gt;Dashboard!$I$3),"Follow-Up Needed",""))))</f>
        <v/>
      </c>
      <c r="X116" s="27">
        <f>IF($A116="","",IF(OR($E116="",$F116=""),"Missing Type or Category",IF(COUNTIFS(Lists!$E$2:$E$15,$F116,Lists!$F$2:$F$15,$E116)=1,"OK","Category Mismatch")))</f>
        <v/>
      </c>
      <c r="Y116" s="27">
        <f>IF($A116="","",IF($B116="","Missing Learner Alias",IF($C116="","Missing Program",IF($D116="","Missing Delivery Site",IF($E116="","Missing Hold Category",IF($F116="","Missing Hold Type",IF($G116="","Missing Priority",IF($H116="","Missing Date Opened",IF($J116="","Missing Status",IF(AND($R116="Active",$K116=""),"Missing Target Date",IF(AND($J116="Resolved",$O116=""),"Missing Resolution Date",IF(AND(OR($J116="Resolved",$J116="Canceled"),$P116=""),"Missing Resolution Outcome",IF($X116&lt;&gt;"OK",$X116,"OK"))))))))))))</f>
        <v/>
      </c>
      <c r="Z116" s="27">
        <f>IF($A116="","",IF($Y116&lt;&gt;"OK","Data Issue",IF($G116="Critical","Critical",IF($V116="Overdue","Overdue",IF($W116="Follow-Up Needed","Follow-Up Needed",IF($I116="","Unassigned",""))))))</f>
        <v/>
      </c>
    </row>
    <row r="117">
      <c r="A117" s="22" t="n"/>
      <c r="B117" s="22" t="n"/>
      <c r="C117" s="22" t="n"/>
      <c r="D117" s="22" t="n"/>
      <c r="E117" s="22" t="n"/>
      <c r="F117" s="22" t="n"/>
      <c r="G117" s="22" t="n"/>
      <c r="H117" s="33" t="n"/>
      <c r="I117" s="22" t="n"/>
      <c r="J117" s="22" t="n"/>
      <c r="K117" s="33" t="n"/>
      <c r="L117" s="33" t="n"/>
      <c r="M117" s="33" t="n"/>
      <c r="N117" s="24" t="n"/>
      <c r="O117" s="33" t="n"/>
      <c r="P117" s="24" t="n"/>
      <c r="Q117" s="24" t="n"/>
      <c r="R117" s="25">
        <f>IF($A117="","",IF(OR($J117="Resolved",$J117="Canceled"),"Closed","Active"))</f>
        <v/>
      </c>
      <c r="S117" s="26">
        <f>IF(OR($A117="",$H117=""),"",MAX(0,IF(AND($J117="Resolved",ISNUMBER($O117)),$O117,Dashboard!$B$3)-$H117))</f>
        <v/>
      </c>
      <c r="T117" s="26">
        <f>IF($A117="","",IF($L117="","",MAX(0,Dashboard!$B$3-$L117)))</f>
        <v/>
      </c>
      <c r="U117" s="25">
        <f>IF($S117="","",IF($S117&lt;=7,"0–7 Days",IF($S117&lt;=14,"8–14 Days",IF($S117&lt;=30,"15–30 Days",IF($S117&lt;=60,"31–60 Days","61+ Days")))))</f>
        <v/>
      </c>
      <c r="V117" s="25">
        <f>IF($A117="","",IF($R117="Closed","Closed",IF($K117="","No Target Date",IF($K117&lt;Dashboard!$B$3,"Overdue",IF($K117&lt;=Dashboard!$B$3+Dashboard!$E$3,"Due Soon","On Track")))))</f>
        <v/>
      </c>
      <c r="W117" s="25">
        <f>IF($A117="","",IF($R117="Closed","",IF(AND($M117&lt;&gt;"",$M117&lt;Dashboard!$B$3),"Follow-Up Needed",IF(AND($L117&lt;&gt;"",Dashboard!$B$3-$L117&gt;Dashboard!$I$3),"Follow-Up Needed",""))))</f>
        <v/>
      </c>
      <c r="X117" s="27">
        <f>IF($A117="","",IF(OR($E117="",$F117=""),"Missing Type or Category",IF(COUNTIFS(Lists!$E$2:$E$15,$F117,Lists!$F$2:$F$15,$E117)=1,"OK","Category Mismatch")))</f>
        <v/>
      </c>
      <c r="Y117" s="27">
        <f>IF($A117="","",IF($B117="","Missing Learner Alias",IF($C117="","Missing Program",IF($D117="","Missing Delivery Site",IF($E117="","Missing Hold Category",IF($F117="","Missing Hold Type",IF($G117="","Missing Priority",IF($H117="","Missing Date Opened",IF($J117="","Missing Status",IF(AND($R117="Active",$K117=""),"Missing Target Date",IF(AND($J117="Resolved",$O117=""),"Missing Resolution Date",IF(AND(OR($J117="Resolved",$J117="Canceled"),$P117=""),"Missing Resolution Outcome",IF($X117&lt;&gt;"OK",$X117,"OK"))))))))))))</f>
        <v/>
      </c>
      <c r="Z117" s="27">
        <f>IF($A117="","",IF($Y117&lt;&gt;"OK","Data Issue",IF($G117="Critical","Critical",IF($V117="Overdue","Overdue",IF($W117="Follow-Up Needed","Follow-Up Needed",IF($I117="","Unassigned",""))))))</f>
        <v/>
      </c>
    </row>
    <row r="118">
      <c r="A118" s="22" t="n"/>
      <c r="B118" s="22" t="n"/>
      <c r="C118" s="22" t="n"/>
      <c r="D118" s="22" t="n"/>
      <c r="E118" s="22" t="n"/>
      <c r="F118" s="22" t="n"/>
      <c r="G118" s="22" t="n"/>
      <c r="H118" s="33" t="n"/>
      <c r="I118" s="22" t="n"/>
      <c r="J118" s="22" t="n"/>
      <c r="K118" s="33" t="n"/>
      <c r="L118" s="33" t="n"/>
      <c r="M118" s="33" t="n"/>
      <c r="N118" s="24" t="n"/>
      <c r="O118" s="33" t="n"/>
      <c r="P118" s="24" t="n"/>
      <c r="Q118" s="24" t="n"/>
      <c r="R118" s="25">
        <f>IF($A118="","",IF(OR($J118="Resolved",$J118="Canceled"),"Closed","Active"))</f>
        <v/>
      </c>
      <c r="S118" s="26">
        <f>IF(OR($A118="",$H118=""),"",MAX(0,IF(AND($J118="Resolved",ISNUMBER($O118)),$O118,Dashboard!$B$3)-$H118))</f>
        <v/>
      </c>
      <c r="T118" s="26">
        <f>IF($A118="","",IF($L118="","",MAX(0,Dashboard!$B$3-$L118)))</f>
        <v/>
      </c>
      <c r="U118" s="25">
        <f>IF($S118="","",IF($S118&lt;=7,"0–7 Days",IF($S118&lt;=14,"8–14 Days",IF($S118&lt;=30,"15–30 Days",IF($S118&lt;=60,"31–60 Days","61+ Days")))))</f>
        <v/>
      </c>
      <c r="V118" s="25">
        <f>IF($A118="","",IF($R118="Closed","Closed",IF($K118="","No Target Date",IF($K118&lt;Dashboard!$B$3,"Overdue",IF($K118&lt;=Dashboard!$B$3+Dashboard!$E$3,"Due Soon","On Track")))))</f>
        <v/>
      </c>
      <c r="W118" s="25">
        <f>IF($A118="","",IF($R118="Closed","",IF(AND($M118&lt;&gt;"",$M118&lt;Dashboard!$B$3),"Follow-Up Needed",IF(AND($L118&lt;&gt;"",Dashboard!$B$3-$L118&gt;Dashboard!$I$3),"Follow-Up Needed",""))))</f>
        <v/>
      </c>
      <c r="X118" s="27">
        <f>IF($A118="","",IF(OR($E118="",$F118=""),"Missing Type or Category",IF(COUNTIFS(Lists!$E$2:$E$15,$F118,Lists!$F$2:$F$15,$E118)=1,"OK","Category Mismatch")))</f>
        <v/>
      </c>
      <c r="Y118" s="27">
        <f>IF($A118="","",IF($B118="","Missing Learner Alias",IF($C118="","Missing Program",IF($D118="","Missing Delivery Site",IF($E118="","Missing Hold Category",IF($F118="","Missing Hold Type",IF($G118="","Missing Priority",IF($H118="","Missing Date Opened",IF($J118="","Missing Status",IF(AND($R118="Active",$K118=""),"Missing Target Date",IF(AND($J118="Resolved",$O118=""),"Missing Resolution Date",IF(AND(OR($J118="Resolved",$J118="Canceled"),$P118=""),"Missing Resolution Outcome",IF($X118&lt;&gt;"OK",$X118,"OK"))))))))))))</f>
        <v/>
      </c>
      <c r="Z118" s="27">
        <f>IF($A118="","",IF($Y118&lt;&gt;"OK","Data Issue",IF($G118="Critical","Critical",IF($V118="Overdue","Overdue",IF($W118="Follow-Up Needed","Follow-Up Needed",IF($I118="","Unassigned",""))))))</f>
        <v/>
      </c>
    </row>
    <row r="119">
      <c r="A119" s="22" t="n"/>
      <c r="B119" s="22" t="n"/>
      <c r="C119" s="22" t="n"/>
      <c r="D119" s="22" t="n"/>
      <c r="E119" s="22" t="n"/>
      <c r="F119" s="22" t="n"/>
      <c r="G119" s="22" t="n"/>
      <c r="H119" s="33" t="n"/>
      <c r="I119" s="22" t="n"/>
      <c r="J119" s="22" t="n"/>
      <c r="K119" s="33" t="n"/>
      <c r="L119" s="33" t="n"/>
      <c r="M119" s="33" t="n"/>
      <c r="N119" s="24" t="n"/>
      <c r="O119" s="33" t="n"/>
      <c r="P119" s="24" t="n"/>
      <c r="Q119" s="24" t="n"/>
      <c r="R119" s="25">
        <f>IF($A119="","",IF(OR($J119="Resolved",$J119="Canceled"),"Closed","Active"))</f>
        <v/>
      </c>
      <c r="S119" s="26">
        <f>IF(OR($A119="",$H119=""),"",MAX(0,IF(AND($J119="Resolved",ISNUMBER($O119)),$O119,Dashboard!$B$3)-$H119))</f>
        <v/>
      </c>
      <c r="T119" s="26">
        <f>IF($A119="","",IF($L119="","",MAX(0,Dashboard!$B$3-$L119)))</f>
        <v/>
      </c>
      <c r="U119" s="25">
        <f>IF($S119="","",IF($S119&lt;=7,"0–7 Days",IF($S119&lt;=14,"8–14 Days",IF($S119&lt;=30,"15–30 Days",IF($S119&lt;=60,"31–60 Days","61+ Days")))))</f>
        <v/>
      </c>
      <c r="V119" s="25">
        <f>IF($A119="","",IF($R119="Closed","Closed",IF($K119="","No Target Date",IF($K119&lt;Dashboard!$B$3,"Overdue",IF($K119&lt;=Dashboard!$B$3+Dashboard!$E$3,"Due Soon","On Track")))))</f>
        <v/>
      </c>
      <c r="W119" s="25">
        <f>IF($A119="","",IF($R119="Closed","",IF(AND($M119&lt;&gt;"",$M119&lt;Dashboard!$B$3),"Follow-Up Needed",IF(AND($L119&lt;&gt;"",Dashboard!$B$3-$L119&gt;Dashboard!$I$3),"Follow-Up Needed",""))))</f>
        <v/>
      </c>
      <c r="X119" s="27">
        <f>IF($A119="","",IF(OR($E119="",$F119=""),"Missing Type or Category",IF(COUNTIFS(Lists!$E$2:$E$15,$F119,Lists!$F$2:$F$15,$E119)=1,"OK","Category Mismatch")))</f>
        <v/>
      </c>
      <c r="Y119" s="27">
        <f>IF($A119="","",IF($B119="","Missing Learner Alias",IF($C119="","Missing Program",IF($D119="","Missing Delivery Site",IF($E119="","Missing Hold Category",IF($F119="","Missing Hold Type",IF($G119="","Missing Priority",IF($H119="","Missing Date Opened",IF($J119="","Missing Status",IF(AND($R119="Active",$K119=""),"Missing Target Date",IF(AND($J119="Resolved",$O119=""),"Missing Resolution Date",IF(AND(OR($J119="Resolved",$J119="Canceled"),$P119=""),"Missing Resolution Outcome",IF($X119&lt;&gt;"OK",$X119,"OK"))))))))))))</f>
        <v/>
      </c>
      <c r="Z119" s="27">
        <f>IF($A119="","",IF($Y119&lt;&gt;"OK","Data Issue",IF($G119="Critical","Critical",IF($V119="Overdue","Overdue",IF($W119="Follow-Up Needed","Follow-Up Needed",IF($I119="","Unassigned",""))))))</f>
        <v/>
      </c>
    </row>
    <row r="120">
      <c r="A120" s="22" t="n"/>
      <c r="B120" s="22" t="n"/>
      <c r="C120" s="22" t="n"/>
      <c r="D120" s="22" t="n"/>
      <c r="E120" s="22" t="n"/>
      <c r="F120" s="22" t="n"/>
      <c r="G120" s="22" t="n"/>
      <c r="H120" s="33" t="n"/>
      <c r="I120" s="22" t="n"/>
      <c r="J120" s="22" t="n"/>
      <c r="K120" s="33" t="n"/>
      <c r="L120" s="33" t="n"/>
      <c r="M120" s="33" t="n"/>
      <c r="N120" s="24" t="n"/>
      <c r="O120" s="33" t="n"/>
      <c r="P120" s="24" t="n"/>
      <c r="Q120" s="24" t="n"/>
      <c r="R120" s="25">
        <f>IF($A120="","",IF(OR($J120="Resolved",$J120="Canceled"),"Closed","Active"))</f>
        <v/>
      </c>
      <c r="S120" s="26">
        <f>IF(OR($A120="",$H120=""),"",MAX(0,IF(AND($J120="Resolved",ISNUMBER($O120)),$O120,Dashboard!$B$3)-$H120))</f>
        <v/>
      </c>
      <c r="T120" s="26">
        <f>IF($A120="","",IF($L120="","",MAX(0,Dashboard!$B$3-$L120)))</f>
        <v/>
      </c>
      <c r="U120" s="25">
        <f>IF($S120="","",IF($S120&lt;=7,"0–7 Days",IF($S120&lt;=14,"8–14 Days",IF($S120&lt;=30,"15–30 Days",IF($S120&lt;=60,"31–60 Days","61+ Days")))))</f>
        <v/>
      </c>
      <c r="V120" s="25">
        <f>IF($A120="","",IF($R120="Closed","Closed",IF($K120="","No Target Date",IF($K120&lt;Dashboard!$B$3,"Overdue",IF($K120&lt;=Dashboard!$B$3+Dashboard!$E$3,"Due Soon","On Track")))))</f>
        <v/>
      </c>
      <c r="W120" s="25">
        <f>IF($A120="","",IF($R120="Closed","",IF(AND($M120&lt;&gt;"",$M120&lt;Dashboard!$B$3),"Follow-Up Needed",IF(AND($L120&lt;&gt;"",Dashboard!$B$3-$L120&gt;Dashboard!$I$3),"Follow-Up Needed",""))))</f>
        <v/>
      </c>
      <c r="X120" s="27">
        <f>IF($A120="","",IF(OR($E120="",$F120=""),"Missing Type or Category",IF(COUNTIFS(Lists!$E$2:$E$15,$F120,Lists!$F$2:$F$15,$E120)=1,"OK","Category Mismatch")))</f>
        <v/>
      </c>
      <c r="Y120" s="27">
        <f>IF($A120="","",IF($B120="","Missing Learner Alias",IF($C120="","Missing Program",IF($D120="","Missing Delivery Site",IF($E120="","Missing Hold Category",IF($F120="","Missing Hold Type",IF($G120="","Missing Priority",IF($H120="","Missing Date Opened",IF($J120="","Missing Status",IF(AND($R120="Active",$K120=""),"Missing Target Date",IF(AND($J120="Resolved",$O120=""),"Missing Resolution Date",IF(AND(OR($J120="Resolved",$J120="Canceled"),$P120=""),"Missing Resolution Outcome",IF($X120&lt;&gt;"OK",$X120,"OK"))))))))))))</f>
        <v/>
      </c>
      <c r="Z120" s="27">
        <f>IF($A120="","",IF($Y120&lt;&gt;"OK","Data Issue",IF($G120="Critical","Critical",IF($V120="Overdue","Overdue",IF($W120="Follow-Up Needed","Follow-Up Needed",IF($I120="","Unassigned",""))))))</f>
        <v/>
      </c>
    </row>
    <row r="121">
      <c r="A121" s="22" t="n"/>
      <c r="B121" s="22" t="n"/>
      <c r="C121" s="22" t="n"/>
      <c r="D121" s="22" t="n"/>
      <c r="E121" s="22" t="n"/>
      <c r="F121" s="22" t="n"/>
      <c r="G121" s="22" t="n"/>
      <c r="H121" s="33" t="n"/>
      <c r="I121" s="22" t="n"/>
      <c r="J121" s="22" t="n"/>
      <c r="K121" s="33" t="n"/>
      <c r="L121" s="33" t="n"/>
      <c r="M121" s="33" t="n"/>
      <c r="N121" s="24" t="n"/>
      <c r="O121" s="33" t="n"/>
      <c r="P121" s="24" t="n"/>
      <c r="Q121" s="24" t="n"/>
      <c r="R121" s="25">
        <f>IF($A121="","",IF(OR($J121="Resolved",$J121="Canceled"),"Closed","Active"))</f>
        <v/>
      </c>
      <c r="S121" s="26">
        <f>IF(OR($A121="",$H121=""),"",MAX(0,IF(AND($J121="Resolved",ISNUMBER($O121)),$O121,Dashboard!$B$3)-$H121))</f>
        <v/>
      </c>
      <c r="T121" s="26">
        <f>IF($A121="","",IF($L121="","",MAX(0,Dashboard!$B$3-$L121)))</f>
        <v/>
      </c>
      <c r="U121" s="25">
        <f>IF($S121="","",IF($S121&lt;=7,"0–7 Days",IF($S121&lt;=14,"8–14 Days",IF($S121&lt;=30,"15–30 Days",IF($S121&lt;=60,"31–60 Days","61+ Days")))))</f>
        <v/>
      </c>
      <c r="V121" s="25">
        <f>IF($A121="","",IF($R121="Closed","Closed",IF($K121="","No Target Date",IF($K121&lt;Dashboard!$B$3,"Overdue",IF($K121&lt;=Dashboard!$B$3+Dashboard!$E$3,"Due Soon","On Track")))))</f>
        <v/>
      </c>
      <c r="W121" s="25">
        <f>IF($A121="","",IF($R121="Closed","",IF(AND($M121&lt;&gt;"",$M121&lt;Dashboard!$B$3),"Follow-Up Needed",IF(AND($L121&lt;&gt;"",Dashboard!$B$3-$L121&gt;Dashboard!$I$3),"Follow-Up Needed",""))))</f>
        <v/>
      </c>
      <c r="X121" s="27">
        <f>IF($A121="","",IF(OR($E121="",$F121=""),"Missing Type or Category",IF(COUNTIFS(Lists!$E$2:$E$15,$F121,Lists!$F$2:$F$15,$E121)=1,"OK","Category Mismatch")))</f>
        <v/>
      </c>
      <c r="Y121" s="27">
        <f>IF($A121="","",IF($B121="","Missing Learner Alias",IF($C121="","Missing Program",IF($D121="","Missing Delivery Site",IF($E121="","Missing Hold Category",IF($F121="","Missing Hold Type",IF($G121="","Missing Priority",IF($H121="","Missing Date Opened",IF($J121="","Missing Status",IF(AND($R121="Active",$K121=""),"Missing Target Date",IF(AND($J121="Resolved",$O121=""),"Missing Resolution Date",IF(AND(OR($J121="Resolved",$J121="Canceled"),$P121=""),"Missing Resolution Outcome",IF($X121&lt;&gt;"OK",$X121,"OK"))))))))))))</f>
        <v/>
      </c>
      <c r="Z121" s="27">
        <f>IF($A121="","",IF($Y121&lt;&gt;"OK","Data Issue",IF($G121="Critical","Critical",IF($V121="Overdue","Overdue",IF($W121="Follow-Up Needed","Follow-Up Needed",IF($I121="","Unassigned",""))))))</f>
        <v/>
      </c>
    </row>
    <row r="122">
      <c r="A122" s="22" t="n"/>
      <c r="B122" s="22" t="n"/>
      <c r="C122" s="22" t="n"/>
      <c r="D122" s="22" t="n"/>
      <c r="E122" s="22" t="n"/>
      <c r="F122" s="22" t="n"/>
      <c r="G122" s="22" t="n"/>
      <c r="H122" s="33" t="n"/>
      <c r="I122" s="22" t="n"/>
      <c r="J122" s="22" t="n"/>
      <c r="K122" s="33" t="n"/>
      <c r="L122" s="33" t="n"/>
      <c r="M122" s="33" t="n"/>
      <c r="N122" s="24" t="n"/>
      <c r="O122" s="33" t="n"/>
      <c r="P122" s="24" t="n"/>
      <c r="Q122" s="24" t="n"/>
      <c r="R122" s="25">
        <f>IF($A122="","",IF(OR($J122="Resolved",$J122="Canceled"),"Closed","Active"))</f>
        <v/>
      </c>
      <c r="S122" s="26">
        <f>IF(OR($A122="",$H122=""),"",MAX(0,IF(AND($J122="Resolved",ISNUMBER($O122)),$O122,Dashboard!$B$3)-$H122))</f>
        <v/>
      </c>
      <c r="T122" s="26">
        <f>IF($A122="","",IF($L122="","",MAX(0,Dashboard!$B$3-$L122)))</f>
        <v/>
      </c>
      <c r="U122" s="25">
        <f>IF($S122="","",IF($S122&lt;=7,"0–7 Days",IF($S122&lt;=14,"8–14 Days",IF($S122&lt;=30,"15–30 Days",IF($S122&lt;=60,"31–60 Days","61+ Days")))))</f>
        <v/>
      </c>
      <c r="V122" s="25">
        <f>IF($A122="","",IF($R122="Closed","Closed",IF($K122="","No Target Date",IF($K122&lt;Dashboard!$B$3,"Overdue",IF($K122&lt;=Dashboard!$B$3+Dashboard!$E$3,"Due Soon","On Track")))))</f>
        <v/>
      </c>
      <c r="W122" s="25">
        <f>IF($A122="","",IF($R122="Closed","",IF(AND($M122&lt;&gt;"",$M122&lt;Dashboard!$B$3),"Follow-Up Needed",IF(AND($L122&lt;&gt;"",Dashboard!$B$3-$L122&gt;Dashboard!$I$3),"Follow-Up Needed",""))))</f>
        <v/>
      </c>
      <c r="X122" s="27">
        <f>IF($A122="","",IF(OR($E122="",$F122=""),"Missing Type or Category",IF(COUNTIFS(Lists!$E$2:$E$15,$F122,Lists!$F$2:$F$15,$E122)=1,"OK","Category Mismatch")))</f>
        <v/>
      </c>
      <c r="Y122" s="27">
        <f>IF($A122="","",IF($B122="","Missing Learner Alias",IF($C122="","Missing Program",IF($D122="","Missing Delivery Site",IF($E122="","Missing Hold Category",IF($F122="","Missing Hold Type",IF($G122="","Missing Priority",IF($H122="","Missing Date Opened",IF($J122="","Missing Status",IF(AND($R122="Active",$K122=""),"Missing Target Date",IF(AND($J122="Resolved",$O122=""),"Missing Resolution Date",IF(AND(OR($J122="Resolved",$J122="Canceled"),$P122=""),"Missing Resolution Outcome",IF($X122&lt;&gt;"OK",$X122,"OK"))))))))))))</f>
        <v/>
      </c>
      <c r="Z122" s="27">
        <f>IF($A122="","",IF($Y122&lt;&gt;"OK","Data Issue",IF($G122="Critical","Critical",IF($V122="Overdue","Overdue",IF($W122="Follow-Up Needed","Follow-Up Needed",IF($I122="","Unassigned",""))))))</f>
        <v/>
      </c>
    </row>
    <row r="123">
      <c r="A123" s="22" t="n"/>
      <c r="B123" s="22" t="n"/>
      <c r="C123" s="22" t="n"/>
      <c r="D123" s="22" t="n"/>
      <c r="E123" s="22" t="n"/>
      <c r="F123" s="22" t="n"/>
      <c r="G123" s="22" t="n"/>
      <c r="H123" s="33" t="n"/>
      <c r="I123" s="22" t="n"/>
      <c r="J123" s="22" t="n"/>
      <c r="K123" s="33" t="n"/>
      <c r="L123" s="33" t="n"/>
      <c r="M123" s="33" t="n"/>
      <c r="N123" s="24" t="n"/>
      <c r="O123" s="33" t="n"/>
      <c r="P123" s="24" t="n"/>
      <c r="Q123" s="24" t="n"/>
      <c r="R123" s="25">
        <f>IF($A123="","",IF(OR($J123="Resolved",$J123="Canceled"),"Closed","Active"))</f>
        <v/>
      </c>
      <c r="S123" s="26">
        <f>IF(OR($A123="",$H123=""),"",MAX(0,IF(AND($J123="Resolved",ISNUMBER($O123)),$O123,Dashboard!$B$3)-$H123))</f>
        <v/>
      </c>
      <c r="T123" s="26">
        <f>IF($A123="","",IF($L123="","",MAX(0,Dashboard!$B$3-$L123)))</f>
        <v/>
      </c>
      <c r="U123" s="25">
        <f>IF($S123="","",IF($S123&lt;=7,"0–7 Days",IF($S123&lt;=14,"8–14 Days",IF($S123&lt;=30,"15–30 Days",IF($S123&lt;=60,"31–60 Days","61+ Days")))))</f>
        <v/>
      </c>
      <c r="V123" s="25">
        <f>IF($A123="","",IF($R123="Closed","Closed",IF($K123="","No Target Date",IF($K123&lt;Dashboard!$B$3,"Overdue",IF($K123&lt;=Dashboard!$B$3+Dashboard!$E$3,"Due Soon","On Track")))))</f>
        <v/>
      </c>
      <c r="W123" s="25">
        <f>IF($A123="","",IF($R123="Closed","",IF(AND($M123&lt;&gt;"",$M123&lt;Dashboard!$B$3),"Follow-Up Needed",IF(AND($L123&lt;&gt;"",Dashboard!$B$3-$L123&gt;Dashboard!$I$3),"Follow-Up Needed",""))))</f>
        <v/>
      </c>
      <c r="X123" s="27">
        <f>IF($A123="","",IF(OR($E123="",$F123=""),"Missing Type or Category",IF(COUNTIFS(Lists!$E$2:$E$15,$F123,Lists!$F$2:$F$15,$E123)=1,"OK","Category Mismatch")))</f>
        <v/>
      </c>
      <c r="Y123" s="27">
        <f>IF($A123="","",IF($B123="","Missing Learner Alias",IF($C123="","Missing Program",IF($D123="","Missing Delivery Site",IF($E123="","Missing Hold Category",IF($F123="","Missing Hold Type",IF($G123="","Missing Priority",IF($H123="","Missing Date Opened",IF($J123="","Missing Status",IF(AND($R123="Active",$K123=""),"Missing Target Date",IF(AND($J123="Resolved",$O123=""),"Missing Resolution Date",IF(AND(OR($J123="Resolved",$J123="Canceled"),$P123=""),"Missing Resolution Outcome",IF($X123&lt;&gt;"OK",$X123,"OK"))))))))))))</f>
        <v/>
      </c>
      <c r="Z123" s="27">
        <f>IF($A123="","",IF($Y123&lt;&gt;"OK","Data Issue",IF($G123="Critical","Critical",IF($V123="Overdue","Overdue",IF($W123="Follow-Up Needed","Follow-Up Needed",IF($I123="","Unassigned",""))))))</f>
        <v/>
      </c>
    </row>
    <row r="124">
      <c r="A124" s="22" t="n"/>
      <c r="B124" s="22" t="n"/>
      <c r="C124" s="22" t="n"/>
      <c r="D124" s="22" t="n"/>
      <c r="E124" s="22" t="n"/>
      <c r="F124" s="22" t="n"/>
      <c r="G124" s="22" t="n"/>
      <c r="H124" s="33" t="n"/>
      <c r="I124" s="22" t="n"/>
      <c r="J124" s="22" t="n"/>
      <c r="K124" s="33" t="n"/>
      <c r="L124" s="33" t="n"/>
      <c r="M124" s="33" t="n"/>
      <c r="N124" s="24" t="n"/>
      <c r="O124" s="33" t="n"/>
      <c r="P124" s="24" t="n"/>
      <c r="Q124" s="24" t="n"/>
      <c r="R124" s="25">
        <f>IF($A124="","",IF(OR($J124="Resolved",$J124="Canceled"),"Closed","Active"))</f>
        <v/>
      </c>
      <c r="S124" s="26">
        <f>IF(OR($A124="",$H124=""),"",MAX(0,IF(AND($J124="Resolved",ISNUMBER($O124)),$O124,Dashboard!$B$3)-$H124))</f>
        <v/>
      </c>
      <c r="T124" s="26">
        <f>IF($A124="","",IF($L124="","",MAX(0,Dashboard!$B$3-$L124)))</f>
        <v/>
      </c>
      <c r="U124" s="25">
        <f>IF($S124="","",IF($S124&lt;=7,"0–7 Days",IF($S124&lt;=14,"8–14 Days",IF($S124&lt;=30,"15–30 Days",IF($S124&lt;=60,"31–60 Days","61+ Days")))))</f>
        <v/>
      </c>
      <c r="V124" s="25">
        <f>IF($A124="","",IF($R124="Closed","Closed",IF($K124="","No Target Date",IF($K124&lt;Dashboard!$B$3,"Overdue",IF($K124&lt;=Dashboard!$B$3+Dashboard!$E$3,"Due Soon","On Track")))))</f>
        <v/>
      </c>
      <c r="W124" s="25">
        <f>IF($A124="","",IF($R124="Closed","",IF(AND($M124&lt;&gt;"",$M124&lt;Dashboard!$B$3),"Follow-Up Needed",IF(AND($L124&lt;&gt;"",Dashboard!$B$3-$L124&gt;Dashboard!$I$3),"Follow-Up Needed",""))))</f>
        <v/>
      </c>
      <c r="X124" s="27">
        <f>IF($A124="","",IF(OR($E124="",$F124=""),"Missing Type or Category",IF(COUNTIFS(Lists!$E$2:$E$15,$F124,Lists!$F$2:$F$15,$E124)=1,"OK","Category Mismatch")))</f>
        <v/>
      </c>
      <c r="Y124" s="27">
        <f>IF($A124="","",IF($B124="","Missing Learner Alias",IF($C124="","Missing Program",IF($D124="","Missing Delivery Site",IF($E124="","Missing Hold Category",IF($F124="","Missing Hold Type",IF($G124="","Missing Priority",IF($H124="","Missing Date Opened",IF($J124="","Missing Status",IF(AND($R124="Active",$K124=""),"Missing Target Date",IF(AND($J124="Resolved",$O124=""),"Missing Resolution Date",IF(AND(OR($J124="Resolved",$J124="Canceled"),$P124=""),"Missing Resolution Outcome",IF($X124&lt;&gt;"OK",$X124,"OK"))))))))))))</f>
        <v/>
      </c>
      <c r="Z124" s="27">
        <f>IF($A124="","",IF($Y124&lt;&gt;"OK","Data Issue",IF($G124="Critical","Critical",IF($V124="Overdue","Overdue",IF($W124="Follow-Up Needed","Follow-Up Needed",IF($I124="","Unassigned",""))))))</f>
        <v/>
      </c>
    </row>
    <row r="125">
      <c r="A125" s="22" t="n"/>
      <c r="B125" s="22" t="n"/>
      <c r="C125" s="22" t="n"/>
      <c r="D125" s="22" t="n"/>
      <c r="E125" s="22" t="n"/>
      <c r="F125" s="22" t="n"/>
      <c r="G125" s="22" t="n"/>
      <c r="H125" s="33" t="n"/>
      <c r="I125" s="22" t="n"/>
      <c r="J125" s="22" t="n"/>
      <c r="K125" s="33" t="n"/>
      <c r="L125" s="33" t="n"/>
      <c r="M125" s="33" t="n"/>
      <c r="N125" s="24" t="n"/>
      <c r="O125" s="33" t="n"/>
      <c r="P125" s="24" t="n"/>
      <c r="Q125" s="24" t="n"/>
      <c r="R125" s="25">
        <f>IF($A125="","",IF(OR($J125="Resolved",$J125="Canceled"),"Closed","Active"))</f>
        <v/>
      </c>
      <c r="S125" s="26">
        <f>IF(OR($A125="",$H125=""),"",MAX(0,IF(AND($J125="Resolved",ISNUMBER($O125)),$O125,Dashboard!$B$3)-$H125))</f>
        <v/>
      </c>
      <c r="T125" s="26">
        <f>IF($A125="","",IF($L125="","",MAX(0,Dashboard!$B$3-$L125)))</f>
        <v/>
      </c>
      <c r="U125" s="25">
        <f>IF($S125="","",IF($S125&lt;=7,"0–7 Days",IF($S125&lt;=14,"8–14 Days",IF($S125&lt;=30,"15–30 Days",IF($S125&lt;=60,"31–60 Days","61+ Days")))))</f>
        <v/>
      </c>
      <c r="V125" s="25">
        <f>IF($A125="","",IF($R125="Closed","Closed",IF($K125="","No Target Date",IF($K125&lt;Dashboard!$B$3,"Overdue",IF($K125&lt;=Dashboard!$B$3+Dashboard!$E$3,"Due Soon","On Track")))))</f>
        <v/>
      </c>
      <c r="W125" s="25">
        <f>IF($A125="","",IF($R125="Closed","",IF(AND($M125&lt;&gt;"",$M125&lt;Dashboard!$B$3),"Follow-Up Needed",IF(AND($L125&lt;&gt;"",Dashboard!$B$3-$L125&gt;Dashboard!$I$3),"Follow-Up Needed",""))))</f>
        <v/>
      </c>
      <c r="X125" s="27">
        <f>IF($A125="","",IF(OR($E125="",$F125=""),"Missing Type or Category",IF(COUNTIFS(Lists!$E$2:$E$15,$F125,Lists!$F$2:$F$15,$E125)=1,"OK","Category Mismatch")))</f>
        <v/>
      </c>
      <c r="Y125" s="27">
        <f>IF($A125="","",IF($B125="","Missing Learner Alias",IF($C125="","Missing Program",IF($D125="","Missing Delivery Site",IF($E125="","Missing Hold Category",IF($F125="","Missing Hold Type",IF($G125="","Missing Priority",IF($H125="","Missing Date Opened",IF($J125="","Missing Status",IF(AND($R125="Active",$K125=""),"Missing Target Date",IF(AND($J125="Resolved",$O125=""),"Missing Resolution Date",IF(AND(OR($J125="Resolved",$J125="Canceled"),$P125=""),"Missing Resolution Outcome",IF($X125&lt;&gt;"OK",$X125,"OK"))))))))))))</f>
        <v/>
      </c>
      <c r="Z125" s="27">
        <f>IF($A125="","",IF($Y125&lt;&gt;"OK","Data Issue",IF($G125="Critical","Critical",IF($V125="Overdue","Overdue",IF($W125="Follow-Up Needed","Follow-Up Needed",IF($I125="","Unassigned",""))))))</f>
        <v/>
      </c>
    </row>
    <row r="126">
      <c r="A126" s="22" t="n"/>
      <c r="B126" s="22" t="n"/>
      <c r="C126" s="22" t="n"/>
      <c r="D126" s="22" t="n"/>
      <c r="E126" s="22" t="n"/>
      <c r="F126" s="22" t="n"/>
      <c r="G126" s="22" t="n"/>
      <c r="H126" s="33" t="n"/>
      <c r="I126" s="22" t="n"/>
      <c r="J126" s="22" t="n"/>
      <c r="K126" s="33" t="n"/>
      <c r="L126" s="33" t="n"/>
      <c r="M126" s="33" t="n"/>
      <c r="N126" s="24" t="n"/>
      <c r="O126" s="33" t="n"/>
      <c r="P126" s="24" t="n"/>
      <c r="Q126" s="24" t="n"/>
      <c r="R126" s="25">
        <f>IF($A126="","",IF(OR($J126="Resolved",$J126="Canceled"),"Closed","Active"))</f>
        <v/>
      </c>
      <c r="S126" s="26">
        <f>IF(OR($A126="",$H126=""),"",MAX(0,IF(AND($J126="Resolved",ISNUMBER($O126)),$O126,Dashboard!$B$3)-$H126))</f>
        <v/>
      </c>
      <c r="T126" s="26">
        <f>IF($A126="","",IF($L126="","",MAX(0,Dashboard!$B$3-$L126)))</f>
        <v/>
      </c>
      <c r="U126" s="25">
        <f>IF($S126="","",IF($S126&lt;=7,"0–7 Days",IF($S126&lt;=14,"8–14 Days",IF($S126&lt;=30,"15–30 Days",IF($S126&lt;=60,"31–60 Days","61+ Days")))))</f>
        <v/>
      </c>
      <c r="V126" s="25">
        <f>IF($A126="","",IF($R126="Closed","Closed",IF($K126="","No Target Date",IF($K126&lt;Dashboard!$B$3,"Overdue",IF($K126&lt;=Dashboard!$B$3+Dashboard!$E$3,"Due Soon","On Track")))))</f>
        <v/>
      </c>
      <c r="W126" s="25">
        <f>IF($A126="","",IF($R126="Closed","",IF(AND($M126&lt;&gt;"",$M126&lt;Dashboard!$B$3),"Follow-Up Needed",IF(AND($L126&lt;&gt;"",Dashboard!$B$3-$L126&gt;Dashboard!$I$3),"Follow-Up Needed",""))))</f>
        <v/>
      </c>
      <c r="X126" s="27">
        <f>IF($A126="","",IF(OR($E126="",$F126=""),"Missing Type or Category",IF(COUNTIFS(Lists!$E$2:$E$15,$F126,Lists!$F$2:$F$15,$E126)=1,"OK","Category Mismatch")))</f>
        <v/>
      </c>
      <c r="Y126" s="27">
        <f>IF($A126="","",IF($B126="","Missing Learner Alias",IF($C126="","Missing Program",IF($D126="","Missing Delivery Site",IF($E126="","Missing Hold Category",IF($F126="","Missing Hold Type",IF($G126="","Missing Priority",IF($H126="","Missing Date Opened",IF($J126="","Missing Status",IF(AND($R126="Active",$K126=""),"Missing Target Date",IF(AND($J126="Resolved",$O126=""),"Missing Resolution Date",IF(AND(OR($J126="Resolved",$J126="Canceled"),$P126=""),"Missing Resolution Outcome",IF($X126&lt;&gt;"OK",$X126,"OK"))))))))))))</f>
        <v/>
      </c>
      <c r="Z126" s="27">
        <f>IF($A126="","",IF($Y126&lt;&gt;"OK","Data Issue",IF($G126="Critical","Critical",IF($V126="Overdue","Overdue",IF($W126="Follow-Up Needed","Follow-Up Needed",IF($I126="","Unassigned",""))))))</f>
        <v/>
      </c>
    </row>
    <row r="127">
      <c r="A127" s="22" t="n"/>
      <c r="B127" s="22" t="n"/>
      <c r="C127" s="22" t="n"/>
      <c r="D127" s="22" t="n"/>
      <c r="E127" s="22" t="n"/>
      <c r="F127" s="22" t="n"/>
      <c r="G127" s="22" t="n"/>
      <c r="H127" s="33" t="n"/>
      <c r="I127" s="22" t="n"/>
      <c r="J127" s="22" t="n"/>
      <c r="K127" s="33" t="n"/>
      <c r="L127" s="33" t="n"/>
      <c r="M127" s="33" t="n"/>
      <c r="N127" s="24" t="n"/>
      <c r="O127" s="33" t="n"/>
      <c r="P127" s="24" t="n"/>
      <c r="Q127" s="24" t="n"/>
      <c r="R127" s="25">
        <f>IF($A127="","",IF(OR($J127="Resolved",$J127="Canceled"),"Closed","Active"))</f>
        <v/>
      </c>
      <c r="S127" s="26">
        <f>IF(OR($A127="",$H127=""),"",MAX(0,IF(AND($J127="Resolved",ISNUMBER($O127)),$O127,Dashboard!$B$3)-$H127))</f>
        <v/>
      </c>
      <c r="T127" s="26">
        <f>IF($A127="","",IF($L127="","",MAX(0,Dashboard!$B$3-$L127)))</f>
        <v/>
      </c>
      <c r="U127" s="25">
        <f>IF($S127="","",IF($S127&lt;=7,"0–7 Days",IF($S127&lt;=14,"8–14 Days",IF($S127&lt;=30,"15–30 Days",IF($S127&lt;=60,"31–60 Days","61+ Days")))))</f>
        <v/>
      </c>
      <c r="V127" s="25">
        <f>IF($A127="","",IF($R127="Closed","Closed",IF($K127="","No Target Date",IF($K127&lt;Dashboard!$B$3,"Overdue",IF($K127&lt;=Dashboard!$B$3+Dashboard!$E$3,"Due Soon","On Track")))))</f>
        <v/>
      </c>
      <c r="W127" s="25">
        <f>IF($A127="","",IF($R127="Closed","",IF(AND($M127&lt;&gt;"",$M127&lt;Dashboard!$B$3),"Follow-Up Needed",IF(AND($L127&lt;&gt;"",Dashboard!$B$3-$L127&gt;Dashboard!$I$3),"Follow-Up Needed",""))))</f>
        <v/>
      </c>
      <c r="X127" s="27">
        <f>IF($A127="","",IF(OR($E127="",$F127=""),"Missing Type or Category",IF(COUNTIFS(Lists!$E$2:$E$15,$F127,Lists!$F$2:$F$15,$E127)=1,"OK","Category Mismatch")))</f>
        <v/>
      </c>
      <c r="Y127" s="27">
        <f>IF($A127="","",IF($B127="","Missing Learner Alias",IF($C127="","Missing Program",IF($D127="","Missing Delivery Site",IF($E127="","Missing Hold Category",IF($F127="","Missing Hold Type",IF($G127="","Missing Priority",IF($H127="","Missing Date Opened",IF($J127="","Missing Status",IF(AND($R127="Active",$K127=""),"Missing Target Date",IF(AND($J127="Resolved",$O127=""),"Missing Resolution Date",IF(AND(OR($J127="Resolved",$J127="Canceled"),$P127=""),"Missing Resolution Outcome",IF($X127&lt;&gt;"OK",$X127,"OK"))))))))))))</f>
        <v/>
      </c>
      <c r="Z127" s="27">
        <f>IF($A127="","",IF($Y127&lt;&gt;"OK","Data Issue",IF($G127="Critical","Critical",IF($V127="Overdue","Overdue",IF($W127="Follow-Up Needed","Follow-Up Needed",IF($I127="","Unassigned",""))))))</f>
        <v/>
      </c>
    </row>
    <row r="128">
      <c r="A128" s="22" t="n"/>
      <c r="B128" s="22" t="n"/>
      <c r="C128" s="22" t="n"/>
      <c r="D128" s="22" t="n"/>
      <c r="E128" s="22" t="n"/>
      <c r="F128" s="22" t="n"/>
      <c r="G128" s="22" t="n"/>
      <c r="H128" s="33" t="n"/>
      <c r="I128" s="22" t="n"/>
      <c r="J128" s="22" t="n"/>
      <c r="K128" s="33" t="n"/>
      <c r="L128" s="33" t="n"/>
      <c r="M128" s="33" t="n"/>
      <c r="N128" s="24" t="n"/>
      <c r="O128" s="33" t="n"/>
      <c r="P128" s="24" t="n"/>
      <c r="Q128" s="24" t="n"/>
      <c r="R128" s="25">
        <f>IF($A128="","",IF(OR($J128="Resolved",$J128="Canceled"),"Closed","Active"))</f>
        <v/>
      </c>
      <c r="S128" s="26">
        <f>IF(OR($A128="",$H128=""),"",MAX(0,IF(AND($J128="Resolved",ISNUMBER($O128)),$O128,Dashboard!$B$3)-$H128))</f>
        <v/>
      </c>
      <c r="T128" s="26">
        <f>IF($A128="","",IF($L128="","",MAX(0,Dashboard!$B$3-$L128)))</f>
        <v/>
      </c>
      <c r="U128" s="25">
        <f>IF($S128="","",IF($S128&lt;=7,"0–7 Days",IF($S128&lt;=14,"8–14 Days",IF($S128&lt;=30,"15–30 Days",IF($S128&lt;=60,"31–60 Days","61+ Days")))))</f>
        <v/>
      </c>
      <c r="V128" s="25">
        <f>IF($A128="","",IF($R128="Closed","Closed",IF($K128="","No Target Date",IF($K128&lt;Dashboard!$B$3,"Overdue",IF($K128&lt;=Dashboard!$B$3+Dashboard!$E$3,"Due Soon","On Track")))))</f>
        <v/>
      </c>
      <c r="W128" s="25">
        <f>IF($A128="","",IF($R128="Closed","",IF(AND($M128&lt;&gt;"",$M128&lt;Dashboard!$B$3),"Follow-Up Needed",IF(AND($L128&lt;&gt;"",Dashboard!$B$3-$L128&gt;Dashboard!$I$3),"Follow-Up Needed",""))))</f>
        <v/>
      </c>
      <c r="X128" s="27">
        <f>IF($A128="","",IF(OR($E128="",$F128=""),"Missing Type or Category",IF(COUNTIFS(Lists!$E$2:$E$15,$F128,Lists!$F$2:$F$15,$E128)=1,"OK","Category Mismatch")))</f>
        <v/>
      </c>
      <c r="Y128" s="27">
        <f>IF($A128="","",IF($B128="","Missing Learner Alias",IF($C128="","Missing Program",IF($D128="","Missing Delivery Site",IF($E128="","Missing Hold Category",IF($F128="","Missing Hold Type",IF($G128="","Missing Priority",IF($H128="","Missing Date Opened",IF($J128="","Missing Status",IF(AND($R128="Active",$K128=""),"Missing Target Date",IF(AND($J128="Resolved",$O128=""),"Missing Resolution Date",IF(AND(OR($J128="Resolved",$J128="Canceled"),$P128=""),"Missing Resolution Outcome",IF($X128&lt;&gt;"OK",$X128,"OK"))))))))))))</f>
        <v/>
      </c>
      <c r="Z128" s="27">
        <f>IF($A128="","",IF($Y128&lt;&gt;"OK","Data Issue",IF($G128="Critical","Critical",IF($V128="Overdue","Overdue",IF($W128="Follow-Up Needed","Follow-Up Needed",IF($I128="","Unassigned",""))))))</f>
        <v/>
      </c>
    </row>
    <row r="129">
      <c r="A129" s="22" t="n"/>
      <c r="B129" s="22" t="n"/>
      <c r="C129" s="22" t="n"/>
      <c r="D129" s="22" t="n"/>
      <c r="E129" s="22" t="n"/>
      <c r="F129" s="22" t="n"/>
      <c r="G129" s="22" t="n"/>
      <c r="H129" s="33" t="n"/>
      <c r="I129" s="22" t="n"/>
      <c r="J129" s="22" t="n"/>
      <c r="K129" s="33" t="n"/>
      <c r="L129" s="33" t="n"/>
      <c r="M129" s="33" t="n"/>
      <c r="N129" s="24" t="n"/>
      <c r="O129" s="33" t="n"/>
      <c r="P129" s="24" t="n"/>
      <c r="Q129" s="24" t="n"/>
      <c r="R129" s="25">
        <f>IF($A129="","",IF(OR($J129="Resolved",$J129="Canceled"),"Closed","Active"))</f>
        <v/>
      </c>
      <c r="S129" s="26">
        <f>IF(OR($A129="",$H129=""),"",MAX(0,IF(AND($J129="Resolved",ISNUMBER($O129)),$O129,Dashboard!$B$3)-$H129))</f>
        <v/>
      </c>
      <c r="T129" s="26">
        <f>IF($A129="","",IF($L129="","",MAX(0,Dashboard!$B$3-$L129)))</f>
        <v/>
      </c>
      <c r="U129" s="25">
        <f>IF($S129="","",IF($S129&lt;=7,"0–7 Days",IF($S129&lt;=14,"8–14 Days",IF($S129&lt;=30,"15–30 Days",IF($S129&lt;=60,"31–60 Days","61+ Days")))))</f>
        <v/>
      </c>
      <c r="V129" s="25">
        <f>IF($A129="","",IF($R129="Closed","Closed",IF($K129="","No Target Date",IF($K129&lt;Dashboard!$B$3,"Overdue",IF($K129&lt;=Dashboard!$B$3+Dashboard!$E$3,"Due Soon","On Track")))))</f>
        <v/>
      </c>
      <c r="W129" s="25">
        <f>IF($A129="","",IF($R129="Closed","",IF(AND($M129&lt;&gt;"",$M129&lt;Dashboard!$B$3),"Follow-Up Needed",IF(AND($L129&lt;&gt;"",Dashboard!$B$3-$L129&gt;Dashboard!$I$3),"Follow-Up Needed",""))))</f>
        <v/>
      </c>
      <c r="X129" s="27">
        <f>IF($A129="","",IF(OR($E129="",$F129=""),"Missing Type or Category",IF(COUNTIFS(Lists!$E$2:$E$15,$F129,Lists!$F$2:$F$15,$E129)=1,"OK","Category Mismatch")))</f>
        <v/>
      </c>
      <c r="Y129" s="27">
        <f>IF($A129="","",IF($B129="","Missing Learner Alias",IF($C129="","Missing Program",IF($D129="","Missing Delivery Site",IF($E129="","Missing Hold Category",IF($F129="","Missing Hold Type",IF($G129="","Missing Priority",IF($H129="","Missing Date Opened",IF($J129="","Missing Status",IF(AND($R129="Active",$K129=""),"Missing Target Date",IF(AND($J129="Resolved",$O129=""),"Missing Resolution Date",IF(AND(OR($J129="Resolved",$J129="Canceled"),$P129=""),"Missing Resolution Outcome",IF($X129&lt;&gt;"OK",$X129,"OK"))))))))))))</f>
        <v/>
      </c>
      <c r="Z129" s="27">
        <f>IF($A129="","",IF($Y129&lt;&gt;"OK","Data Issue",IF($G129="Critical","Critical",IF($V129="Overdue","Overdue",IF($W129="Follow-Up Needed","Follow-Up Needed",IF($I129="","Unassigned",""))))))</f>
        <v/>
      </c>
    </row>
    <row r="130">
      <c r="A130" s="22" t="n"/>
      <c r="B130" s="22" t="n"/>
      <c r="C130" s="22" t="n"/>
      <c r="D130" s="22" t="n"/>
      <c r="E130" s="22" t="n"/>
      <c r="F130" s="22" t="n"/>
      <c r="G130" s="22" t="n"/>
      <c r="H130" s="33" t="n"/>
      <c r="I130" s="22" t="n"/>
      <c r="J130" s="22" t="n"/>
      <c r="K130" s="33" t="n"/>
      <c r="L130" s="33" t="n"/>
      <c r="M130" s="33" t="n"/>
      <c r="N130" s="24" t="n"/>
      <c r="O130" s="33" t="n"/>
      <c r="P130" s="24" t="n"/>
      <c r="Q130" s="24" t="n"/>
      <c r="R130" s="25">
        <f>IF($A130="","",IF(OR($J130="Resolved",$J130="Canceled"),"Closed","Active"))</f>
        <v/>
      </c>
      <c r="S130" s="26">
        <f>IF(OR($A130="",$H130=""),"",MAX(0,IF(AND($J130="Resolved",ISNUMBER($O130)),$O130,Dashboard!$B$3)-$H130))</f>
        <v/>
      </c>
      <c r="T130" s="26">
        <f>IF($A130="","",IF($L130="","",MAX(0,Dashboard!$B$3-$L130)))</f>
        <v/>
      </c>
      <c r="U130" s="25">
        <f>IF($S130="","",IF($S130&lt;=7,"0–7 Days",IF($S130&lt;=14,"8–14 Days",IF($S130&lt;=30,"15–30 Days",IF($S130&lt;=60,"31–60 Days","61+ Days")))))</f>
        <v/>
      </c>
      <c r="V130" s="25">
        <f>IF($A130="","",IF($R130="Closed","Closed",IF($K130="","No Target Date",IF($K130&lt;Dashboard!$B$3,"Overdue",IF($K130&lt;=Dashboard!$B$3+Dashboard!$E$3,"Due Soon","On Track")))))</f>
        <v/>
      </c>
      <c r="W130" s="25">
        <f>IF($A130="","",IF($R130="Closed","",IF(AND($M130&lt;&gt;"",$M130&lt;Dashboard!$B$3),"Follow-Up Needed",IF(AND($L130&lt;&gt;"",Dashboard!$B$3-$L130&gt;Dashboard!$I$3),"Follow-Up Needed",""))))</f>
        <v/>
      </c>
      <c r="X130" s="27">
        <f>IF($A130="","",IF(OR($E130="",$F130=""),"Missing Type or Category",IF(COUNTIFS(Lists!$E$2:$E$15,$F130,Lists!$F$2:$F$15,$E130)=1,"OK","Category Mismatch")))</f>
        <v/>
      </c>
      <c r="Y130" s="27">
        <f>IF($A130="","",IF($B130="","Missing Learner Alias",IF($C130="","Missing Program",IF($D130="","Missing Delivery Site",IF($E130="","Missing Hold Category",IF($F130="","Missing Hold Type",IF($G130="","Missing Priority",IF($H130="","Missing Date Opened",IF($J130="","Missing Status",IF(AND($R130="Active",$K130=""),"Missing Target Date",IF(AND($J130="Resolved",$O130=""),"Missing Resolution Date",IF(AND(OR($J130="Resolved",$J130="Canceled"),$P130=""),"Missing Resolution Outcome",IF($X130&lt;&gt;"OK",$X130,"OK"))))))))))))</f>
        <v/>
      </c>
      <c r="Z130" s="27">
        <f>IF($A130="","",IF($Y130&lt;&gt;"OK","Data Issue",IF($G130="Critical","Critical",IF($V130="Overdue","Overdue",IF($W130="Follow-Up Needed","Follow-Up Needed",IF($I130="","Unassigned",""))))))</f>
        <v/>
      </c>
    </row>
    <row r="131">
      <c r="A131" s="22" t="n"/>
      <c r="B131" s="22" t="n"/>
      <c r="C131" s="22" t="n"/>
      <c r="D131" s="22" t="n"/>
      <c r="E131" s="22" t="n"/>
      <c r="F131" s="22" t="n"/>
      <c r="G131" s="22" t="n"/>
      <c r="H131" s="33" t="n"/>
      <c r="I131" s="22" t="n"/>
      <c r="J131" s="22" t="n"/>
      <c r="K131" s="33" t="n"/>
      <c r="L131" s="33" t="n"/>
      <c r="M131" s="33" t="n"/>
      <c r="N131" s="24" t="n"/>
      <c r="O131" s="33" t="n"/>
      <c r="P131" s="24" t="n"/>
      <c r="Q131" s="24" t="n"/>
      <c r="R131" s="25">
        <f>IF($A131="","",IF(OR($J131="Resolved",$J131="Canceled"),"Closed","Active"))</f>
        <v/>
      </c>
      <c r="S131" s="26">
        <f>IF(OR($A131="",$H131=""),"",MAX(0,IF(AND($J131="Resolved",ISNUMBER($O131)),$O131,Dashboard!$B$3)-$H131))</f>
        <v/>
      </c>
      <c r="T131" s="26">
        <f>IF($A131="","",IF($L131="","",MAX(0,Dashboard!$B$3-$L131)))</f>
        <v/>
      </c>
      <c r="U131" s="25">
        <f>IF($S131="","",IF($S131&lt;=7,"0–7 Days",IF($S131&lt;=14,"8–14 Days",IF($S131&lt;=30,"15–30 Days",IF($S131&lt;=60,"31–60 Days","61+ Days")))))</f>
        <v/>
      </c>
      <c r="V131" s="25">
        <f>IF($A131="","",IF($R131="Closed","Closed",IF($K131="","No Target Date",IF($K131&lt;Dashboard!$B$3,"Overdue",IF($K131&lt;=Dashboard!$B$3+Dashboard!$E$3,"Due Soon","On Track")))))</f>
        <v/>
      </c>
      <c r="W131" s="25">
        <f>IF($A131="","",IF($R131="Closed","",IF(AND($M131&lt;&gt;"",$M131&lt;Dashboard!$B$3),"Follow-Up Needed",IF(AND($L131&lt;&gt;"",Dashboard!$B$3-$L131&gt;Dashboard!$I$3),"Follow-Up Needed",""))))</f>
        <v/>
      </c>
      <c r="X131" s="27">
        <f>IF($A131="","",IF(OR($E131="",$F131=""),"Missing Type or Category",IF(COUNTIFS(Lists!$E$2:$E$15,$F131,Lists!$F$2:$F$15,$E131)=1,"OK","Category Mismatch")))</f>
        <v/>
      </c>
      <c r="Y131" s="27">
        <f>IF($A131="","",IF($B131="","Missing Learner Alias",IF($C131="","Missing Program",IF($D131="","Missing Delivery Site",IF($E131="","Missing Hold Category",IF($F131="","Missing Hold Type",IF($G131="","Missing Priority",IF($H131="","Missing Date Opened",IF($J131="","Missing Status",IF(AND($R131="Active",$K131=""),"Missing Target Date",IF(AND($J131="Resolved",$O131=""),"Missing Resolution Date",IF(AND(OR($J131="Resolved",$J131="Canceled"),$P131=""),"Missing Resolution Outcome",IF($X131&lt;&gt;"OK",$X131,"OK"))))))))))))</f>
        <v/>
      </c>
      <c r="Z131" s="27">
        <f>IF($A131="","",IF($Y131&lt;&gt;"OK","Data Issue",IF($G131="Critical","Critical",IF($V131="Overdue","Overdue",IF($W131="Follow-Up Needed","Follow-Up Needed",IF($I131="","Unassigned",""))))))</f>
        <v/>
      </c>
    </row>
    <row r="132">
      <c r="A132" s="22" t="n"/>
      <c r="B132" s="22" t="n"/>
      <c r="C132" s="22" t="n"/>
      <c r="D132" s="22" t="n"/>
      <c r="E132" s="22" t="n"/>
      <c r="F132" s="22" t="n"/>
      <c r="G132" s="22" t="n"/>
      <c r="H132" s="33" t="n"/>
      <c r="I132" s="22" t="n"/>
      <c r="J132" s="22" t="n"/>
      <c r="K132" s="33" t="n"/>
      <c r="L132" s="33" t="n"/>
      <c r="M132" s="33" t="n"/>
      <c r="N132" s="24" t="n"/>
      <c r="O132" s="33" t="n"/>
      <c r="P132" s="24" t="n"/>
      <c r="Q132" s="24" t="n"/>
      <c r="R132" s="25">
        <f>IF($A132="","",IF(OR($J132="Resolved",$J132="Canceled"),"Closed","Active"))</f>
        <v/>
      </c>
      <c r="S132" s="26">
        <f>IF(OR($A132="",$H132=""),"",MAX(0,IF(AND($J132="Resolved",ISNUMBER($O132)),$O132,Dashboard!$B$3)-$H132))</f>
        <v/>
      </c>
      <c r="T132" s="26">
        <f>IF($A132="","",IF($L132="","",MAX(0,Dashboard!$B$3-$L132)))</f>
        <v/>
      </c>
      <c r="U132" s="25">
        <f>IF($S132="","",IF($S132&lt;=7,"0–7 Days",IF($S132&lt;=14,"8–14 Days",IF($S132&lt;=30,"15–30 Days",IF($S132&lt;=60,"31–60 Days","61+ Days")))))</f>
        <v/>
      </c>
      <c r="V132" s="25">
        <f>IF($A132="","",IF($R132="Closed","Closed",IF($K132="","No Target Date",IF($K132&lt;Dashboard!$B$3,"Overdue",IF($K132&lt;=Dashboard!$B$3+Dashboard!$E$3,"Due Soon","On Track")))))</f>
        <v/>
      </c>
      <c r="W132" s="25">
        <f>IF($A132="","",IF($R132="Closed","",IF(AND($M132&lt;&gt;"",$M132&lt;Dashboard!$B$3),"Follow-Up Needed",IF(AND($L132&lt;&gt;"",Dashboard!$B$3-$L132&gt;Dashboard!$I$3),"Follow-Up Needed",""))))</f>
        <v/>
      </c>
      <c r="X132" s="27">
        <f>IF($A132="","",IF(OR($E132="",$F132=""),"Missing Type or Category",IF(COUNTIFS(Lists!$E$2:$E$15,$F132,Lists!$F$2:$F$15,$E132)=1,"OK","Category Mismatch")))</f>
        <v/>
      </c>
      <c r="Y132" s="27">
        <f>IF($A132="","",IF($B132="","Missing Learner Alias",IF($C132="","Missing Program",IF($D132="","Missing Delivery Site",IF($E132="","Missing Hold Category",IF($F132="","Missing Hold Type",IF($G132="","Missing Priority",IF($H132="","Missing Date Opened",IF($J132="","Missing Status",IF(AND($R132="Active",$K132=""),"Missing Target Date",IF(AND($J132="Resolved",$O132=""),"Missing Resolution Date",IF(AND(OR($J132="Resolved",$J132="Canceled"),$P132=""),"Missing Resolution Outcome",IF($X132&lt;&gt;"OK",$X132,"OK"))))))))))))</f>
        <v/>
      </c>
      <c r="Z132" s="27">
        <f>IF($A132="","",IF($Y132&lt;&gt;"OK","Data Issue",IF($G132="Critical","Critical",IF($V132="Overdue","Overdue",IF($W132="Follow-Up Needed","Follow-Up Needed",IF($I132="","Unassigned",""))))))</f>
        <v/>
      </c>
    </row>
    <row r="133">
      <c r="A133" s="22" t="n"/>
      <c r="B133" s="22" t="n"/>
      <c r="C133" s="22" t="n"/>
      <c r="D133" s="22" t="n"/>
      <c r="E133" s="22" t="n"/>
      <c r="F133" s="22" t="n"/>
      <c r="G133" s="22" t="n"/>
      <c r="H133" s="33" t="n"/>
      <c r="I133" s="22" t="n"/>
      <c r="J133" s="22" t="n"/>
      <c r="K133" s="33" t="n"/>
      <c r="L133" s="33" t="n"/>
      <c r="M133" s="33" t="n"/>
      <c r="N133" s="24" t="n"/>
      <c r="O133" s="33" t="n"/>
      <c r="P133" s="24" t="n"/>
      <c r="Q133" s="24" t="n"/>
      <c r="R133" s="25">
        <f>IF($A133="","",IF(OR($J133="Resolved",$J133="Canceled"),"Closed","Active"))</f>
        <v/>
      </c>
      <c r="S133" s="26">
        <f>IF(OR($A133="",$H133=""),"",MAX(0,IF(AND($J133="Resolved",ISNUMBER($O133)),$O133,Dashboard!$B$3)-$H133))</f>
        <v/>
      </c>
      <c r="T133" s="26">
        <f>IF($A133="","",IF($L133="","",MAX(0,Dashboard!$B$3-$L133)))</f>
        <v/>
      </c>
      <c r="U133" s="25">
        <f>IF($S133="","",IF($S133&lt;=7,"0–7 Days",IF($S133&lt;=14,"8–14 Days",IF($S133&lt;=30,"15–30 Days",IF($S133&lt;=60,"31–60 Days","61+ Days")))))</f>
        <v/>
      </c>
      <c r="V133" s="25">
        <f>IF($A133="","",IF($R133="Closed","Closed",IF($K133="","No Target Date",IF($K133&lt;Dashboard!$B$3,"Overdue",IF($K133&lt;=Dashboard!$B$3+Dashboard!$E$3,"Due Soon","On Track")))))</f>
        <v/>
      </c>
      <c r="W133" s="25">
        <f>IF($A133="","",IF($R133="Closed","",IF(AND($M133&lt;&gt;"",$M133&lt;Dashboard!$B$3),"Follow-Up Needed",IF(AND($L133&lt;&gt;"",Dashboard!$B$3-$L133&gt;Dashboard!$I$3),"Follow-Up Needed",""))))</f>
        <v/>
      </c>
      <c r="X133" s="27">
        <f>IF($A133="","",IF(OR($E133="",$F133=""),"Missing Type or Category",IF(COUNTIFS(Lists!$E$2:$E$15,$F133,Lists!$F$2:$F$15,$E133)=1,"OK","Category Mismatch")))</f>
        <v/>
      </c>
      <c r="Y133" s="27">
        <f>IF($A133="","",IF($B133="","Missing Learner Alias",IF($C133="","Missing Program",IF($D133="","Missing Delivery Site",IF($E133="","Missing Hold Category",IF($F133="","Missing Hold Type",IF($G133="","Missing Priority",IF($H133="","Missing Date Opened",IF($J133="","Missing Status",IF(AND($R133="Active",$K133=""),"Missing Target Date",IF(AND($J133="Resolved",$O133=""),"Missing Resolution Date",IF(AND(OR($J133="Resolved",$J133="Canceled"),$P133=""),"Missing Resolution Outcome",IF($X133&lt;&gt;"OK",$X133,"OK"))))))))))))</f>
        <v/>
      </c>
      <c r="Z133" s="27">
        <f>IF($A133="","",IF($Y133&lt;&gt;"OK","Data Issue",IF($G133="Critical","Critical",IF($V133="Overdue","Overdue",IF($W133="Follow-Up Needed","Follow-Up Needed",IF($I133="","Unassigned",""))))))</f>
        <v/>
      </c>
    </row>
    <row r="134">
      <c r="A134" s="22" t="n"/>
      <c r="B134" s="22" t="n"/>
      <c r="C134" s="22" t="n"/>
      <c r="D134" s="22" t="n"/>
      <c r="E134" s="22" t="n"/>
      <c r="F134" s="22" t="n"/>
      <c r="G134" s="22" t="n"/>
      <c r="H134" s="33" t="n"/>
      <c r="I134" s="22" t="n"/>
      <c r="J134" s="22" t="n"/>
      <c r="K134" s="33" t="n"/>
      <c r="L134" s="33" t="n"/>
      <c r="M134" s="33" t="n"/>
      <c r="N134" s="24" t="n"/>
      <c r="O134" s="33" t="n"/>
      <c r="P134" s="24" t="n"/>
      <c r="Q134" s="24" t="n"/>
      <c r="R134" s="25">
        <f>IF($A134="","",IF(OR($J134="Resolved",$J134="Canceled"),"Closed","Active"))</f>
        <v/>
      </c>
      <c r="S134" s="26">
        <f>IF(OR($A134="",$H134=""),"",MAX(0,IF(AND($J134="Resolved",ISNUMBER($O134)),$O134,Dashboard!$B$3)-$H134))</f>
        <v/>
      </c>
      <c r="T134" s="26">
        <f>IF($A134="","",IF($L134="","",MAX(0,Dashboard!$B$3-$L134)))</f>
        <v/>
      </c>
      <c r="U134" s="25">
        <f>IF($S134="","",IF($S134&lt;=7,"0–7 Days",IF($S134&lt;=14,"8–14 Days",IF($S134&lt;=30,"15–30 Days",IF($S134&lt;=60,"31–60 Days","61+ Days")))))</f>
        <v/>
      </c>
      <c r="V134" s="25">
        <f>IF($A134="","",IF($R134="Closed","Closed",IF($K134="","No Target Date",IF($K134&lt;Dashboard!$B$3,"Overdue",IF($K134&lt;=Dashboard!$B$3+Dashboard!$E$3,"Due Soon","On Track")))))</f>
        <v/>
      </c>
      <c r="W134" s="25">
        <f>IF($A134="","",IF($R134="Closed","",IF(AND($M134&lt;&gt;"",$M134&lt;Dashboard!$B$3),"Follow-Up Needed",IF(AND($L134&lt;&gt;"",Dashboard!$B$3-$L134&gt;Dashboard!$I$3),"Follow-Up Needed",""))))</f>
        <v/>
      </c>
      <c r="X134" s="27">
        <f>IF($A134="","",IF(OR($E134="",$F134=""),"Missing Type or Category",IF(COUNTIFS(Lists!$E$2:$E$15,$F134,Lists!$F$2:$F$15,$E134)=1,"OK","Category Mismatch")))</f>
        <v/>
      </c>
      <c r="Y134" s="27">
        <f>IF($A134="","",IF($B134="","Missing Learner Alias",IF($C134="","Missing Program",IF($D134="","Missing Delivery Site",IF($E134="","Missing Hold Category",IF($F134="","Missing Hold Type",IF($G134="","Missing Priority",IF($H134="","Missing Date Opened",IF($J134="","Missing Status",IF(AND($R134="Active",$K134=""),"Missing Target Date",IF(AND($J134="Resolved",$O134=""),"Missing Resolution Date",IF(AND(OR($J134="Resolved",$J134="Canceled"),$P134=""),"Missing Resolution Outcome",IF($X134&lt;&gt;"OK",$X134,"OK"))))))))))))</f>
        <v/>
      </c>
      <c r="Z134" s="27">
        <f>IF($A134="","",IF($Y134&lt;&gt;"OK","Data Issue",IF($G134="Critical","Critical",IF($V134="Overdue","Overdue",IF($W134="Follow-Up Needed","Follow-Up Needed",IF($I134="","Unassigned",""))))))</f>
        <v/>
      </c>
    </row>
    <row r="135">
      <c r="A135" s="22" t="n"/>
      <c r="B135" s="22" t="n"/>
      <c r="C135" s="22" t="n"/>
      <c r="D135" s="22" t="n"/>
      <c r="E135" s="22" t="n"/>
      <c r="F135" s="22" t="n"/>
      <c r="G135" s="22" t="n"/>
      <c r="H135" s="33" t="n"/>
      <c r="I135" s="22" t="n"/>
      <c r="J135" s="22" t="n"/>
      <c r="K135" s="33" t="n"/>
      <c r="L135" s="33" t="n"/>
      <c r="M135" s="33" t="n"/>
      <c r="N135" s="24" t="n"/>
      <c r="O135" s="33" t="n"/>
      <c r="P135" s="24" t="n"/>
      <c r="Q135" s="24" t="n"/>
      <c r="R135" s="25">
        <f>IF($A135="","",IF(OR($J135="Resolved",$J135="Canceled"),"Closed","Active"))</f>
        <v/>
      </c>
      <c r="S135" s="26">
        <f>IF(OR($A135="",$H135=""),"",MAX(0,IF(AND($J135="Resolved",ISNUMBER($O135)),$O135,Dashboard!$B$3)-$H135))</f>
        <v/>
      </c>
      <c r="T135" s="26">
        <f>IF($A135="","",IF($L135="","",MAX(0,Dashboard!$B$3-$L135)))</f>
        <v/>
      </c>
      <c r="U135" s="25">
        <f>IF($S135="","",IF($S135&lt;=7,"0–7 Days",IF($S135&lt;=14,"8–14 Days",IF($S135&lt;=30,"15–30 Days",IF($S135&lt;=60,"31–60 Days","61+ Days")))))</f>
        <v/>
      </c>
      <c r="V135" s="25">
        <f>IF($A135="","",IF($R135="Closed","Closed",IF($K135="","No Target Date",IF($K135&lt;Dashboard!$B$3,"Overdue",IF($K135&lt;=Dashboard!$B$3+Dashboard!$E$3,"Due Soon","On Track")))))</f>
        <v/>
      </c>
      <c r="W135" s="25">
        <f>IF($A135="","",IF($R135="Closed","",IF(AND($M135&lt;&gt;"",$M135&lt;Dashboard!$B$3),"Follow-Up Needed",IF(AND($L135&lt;&gt;"",Dashboard!$B$3-$L135&gt;Dashboard!$I$3),"Follow-Up Needed",""))))</f>
        <v/>
      </c>
      <c r="X135" s="27">
        <f>IF($A135="","",IF(OR($E135="",$F135=""),"Missing Type or Category",IF(COUNTIFS(Lists!$E$2:$E$15,$F135,Lists!$F$2:$F$15,$E135)=1,"OK","Category Mismatch")))</f>
        <v/>
      </c>
      <c r="Y135" s="27">
        <f>IF($A135="","",IF($B135="","Missing Learner Alias",IF($C135="","Missing Program",IF($D135="","Missing Delivery Site",IF($E135="","Missing Hold Category",IF($F135="","Missing Hold Type",IF($G135="","Missing Priority",IF($H135="","Missing Date Opened",IF($J135="","Missing Status",IF(AND($R135="Active",$K135=""),"Missing Target Date",IF(AND($J135="Resolved",$O135=""),"Missing Resolution Date",IF(AND(OR($J135="Resolved",$J135="Canceled"),$P135=""),"Missing Resolution Outcome",IF($X135&lt;&gt;"OK",$X135,"OK"))))))))))))</f>
        <v/>
      </c>
      <c r="Z135" s="27">
        <f>IF($A135="","",IF($Y135&lt;&gt;"OK","Data Issue",IF($G135="Critical","Critical",IF($V135="Overdue","Overdue",IF($W135="Follow-Up Needed","Follow-Up Needed",IF($I135="","Unassigned",""))))))</f>
        <v/>
      </c>
    </row>
    <row r="136">
      <c r="A136" s="22" t="n"/>
      <c r="B136" s="22" t="n"/>
      <c r="C136" s="22" t="n"/>
      <c r="D136" s="22" t="n"/>
      <c r="E136" s="22" t="n"/>
      <c r="F136" s="22" t="n"/>
      <c r="G136" s="22" t="n"/>
      <c r="H136" s="33" t="n"/>
      <c r="I136" s="22" t="n"/>
      <c r="J136" s="22" t="n"/>
      <c r="K136" s="33" t="n"/>
      <c r="L136" s="33" t="n"/>
      <c r="M136" s="33" t="n"/>
      <c r="N136" s="24" t="n"/>
      <c r="O136" s="33" t="n"/>
      <c r="P136" s="24" t="n"/>
      <c r="Q136" s="24" t="n"/>
      <c r="R136" s="25">
        <f>IF($A136="","",IF(OR($J136="Resolved",$J136="Canceled"),"Closed","Active"))</f>
        <v/>
      </c>
      <c r="S136" s="26">
        <f>IF(OR($A136="",$H136=""),"",MAX(0,IF(AND($J136="Resolved",ISNUMBER($O136)),$O136,Dashboard!$B$3)-$H136))</f>
        <v/>
      </c>
      <c r="T136" s="26">
        <f>IF($A136="","",IF($L136="","",MAX(0,Dashboard!$B$3-$L136)))</f>
        <v/>
      </c>
      <c r="U136" s="25">
        <f>IF($S136="","",IF($S136&lt;=7,"0–7 Days",IF($S136&lt;=14,"8–14 Days",IF($S136&lt;=30,"15–30 Days",IF($S136&lt;=60,"31–60 Days","61+ Days")))))</f>
        <v/>
      </c>
      <c r="V136" s="25">
        <f>IF($A136="","",IF($R136="Closed","Closed",IF($K136="","No Target Date",IF($K136&lt;Dashboard!$B$3,"Overdue",IF($K136&lt;=Dashboard!$B$3+Dashboard!$E$3,"Due Soon","On Track")))))</f>
        <v/>
      </c>
      <c r="W136" s="25">
        <f>IF($A136="","",IF($R136="Closed","",IF(AND($M136&lt;&gt;"",$M136&lt;Dashboard!$B$3),"Follow-Up Needed",IF(AND($L136&lt;&gt;"",Dashboard!$B$3-$L136&gt;Dashboard!$I$3),"Follow-Up Needed",""))))</f>
        <v/>
      </c>
      <c r="X136" s="27">
        <f>IF($A136="","",IF(OR($E136="",$F136=""),"Missing Type or Category",IF(COUNTIFS(Lists!$E$2:$E$15,$F136,Lists!$F$2:$F$15,$E136)=1,"OK","Category Mismatch")))</f>
        <v/>
      </c>
      <c r="Y136" s="27">
        <f>IF($A136="","",IF($B136="","Missing Learner Alias",IF($C136="","Missing Program",IF($D136="","Missing Delivery Site",IF($E136="","Missing Hold Category",IF($F136="","Missing Hold Type",IF($G136="","Missing Priority",IF($H136="","Missing Date Opened",IF($J136="","Missing Status",IF(AND($R136="Active",$K136=""),"Missing Target Date",IF(AND($J136="Resolved",$O136=""),"Missing Resolution Date",IF(AND(OR($J136="Resolved",$J136="Canceled"),$P136=""),"Missing Resolution Outcome",IF($X136&lt;&gt;"OK",$X136,"OK"))))))))))))</f>
        <v/>
      </c>
      <c r="Z136" s="27">
        <f>IF($A136="","",IF($Y136&lt;&gt;"OK","Data Issue",IF($G136="Critical","Critical",IF($V136="Overdue","Overdue",IF($W136="Follow-Up Needed","Follow-Up Needed",IF($I136="","Unassigned",""))))))</f>
        <v/>
      </c>
    </row>
    <row r="137">
      <c r="A137" s="22" t="n"/>
      <c r="B137" s="22" t="n"/>
      <c r="C137" s="22" t="n"/>
      <c r="D137" s="22" t="n"/>
      <c r="E137" s="22" t="n"/>
      <c r="F137" s="22" t="n"/>
      <c r="G137" s="22" t="n"/>
      <c r="H137" s="33" t="n"/>
      <c r="I137" s="22" t="n"/>
      <c r="J137" s="22" t="n"/>
      <c r="K137" s="33" t="n"/>
      <c r="L137" s="33" t="n"/>
      <c r="M137" s="33" t="n"/>
      <c r="N137" s="24" t="n"/>
      <c r="O137" s="33" t="n"/>
      <c r="P137" s="24" t="n"/>
      <c r="Q137" s="24" t="n"/>
      <c r="R137" s="25">
        <f>IF($A137="","",IF(OR($J137="Resolved",$J137="Canceled"),"Closed","Active"))</f>
        <v/>
      </c>
      <c r="S137" s="26">
        <f>IF(OR($A137="",$H137=""),"",MAX(0,IF(AND($J137="Resolved",ISNUMBER($O137)),$O137,Dashboard!$B$3)-$H137))</f>
        <v/>
      </c>
      <c r="T137" s="26">
        <f>IF($A137="","",IF($L137="","",MAX(0,Dashboard!$B$3-$L137)))</f>
        <v/>
      </c>
      <c r="U137" s="25">
        <f>IF($S137="","",IF($S137&lt;=7,"0–7 Days",IF($S137&lt;=14,"8–14 Days",IF($S137&lt;=30,"15–30 Days",IF($S137&lt;=60,"31–60 Days","61+ Days")))))</f>
        <v/>
      </c>
      <c r="V137" s="25">
        <f>IF($A137="","",IF($R137="Closed","Closed",IF($K137="","No Target Date",IF($K137&lt;Dashboard!$B$3,"Overdue",IF($K137&lt;=Dashboard!$B$3+Dashboard!$E$3,"Due Soon","On Track")))))</f>
        <v/>
      </c>
      <c r="W137" s="25">
        <f>IF($A137="","",IF($R137="Closed","",IF(AND($M137&lt;&gt;"",$M137&lt;Dashboard!$B$3),"Follow-Up Needed",IF(AND($L137&lt;&gt;"",Dashboard!$B$3-$L137&gt;Dashboard!$I$3),"Follow-Up Needed",""))))</f>
        <v/>
      </c>
      <c r="X137" s="27">
        <f>IF($A137="","",IF(OR($E137="",$F137=""),"Missing Type or Category",IF(COUNTIFS(Lists!$E$2:$E$15,$F137,Lists!$F$2:$F$15,$E137)=1,"OK","Category Mismatch")))</f>
        <v/>
      </c>
      <c r="Y137" s="27">
        <f>IF($A137="","",IF($B137="","Missing Learner Alias",IF($C137="","Missing Program",IF($D137="","Missing Delivery Site",IF($E137="","Missing Hold Category",IF($F137="","Missing Hold Type",IF($G137="","Missing Priority",IF($H137="","Missing Date Opened",IF($J137="","Missing Status",IF(AND($R137="Active",$K137=""),"Missing Target Date",IF(AND($J137="Resolved",$O137=""),"Missing Resolution Date",IF(AND(OR($J137="Resolved",$J137="Canceled"),$P137=""),"Missing Resolution Outcome",IF($X137&lt;&gt;"OK",$X137,"OK"))))))))))))</f>
        <v/>
      </c>
      <c r="Z137" s="27">
        <f>IF($A137="","",IF($Y137&lt;&gt;"OK","Data Issue",IF($G137="Critical","Critical",IF($V137="Overdue","Overdue",IF($W137="Follow-Up Needed","Follow-Up Needed",IF($I137="","Unassigned",""))))))</f>
        <v/>
      </c>
    </row>
    <row r="138">
      <c r="A138" s="22" t="n"/>
      <c r="B138" s="22" t="n"/>
      <c r="C138" s="22" t="n"/>
      <c r="D138" s="22" t="n"/>
      <c r="E138" s="22" t="n"/>
      <c r="F138" s="22" t="n"/>
      <c r="G138" s="22" t="n"/>
      <c r="H138" s="33" t="n"/>
      <c r="I138" s="22" t="n"/>
      <c r="J138" s="22" t="n"/>
      <c r="K138" s="33" t="n"/>
      <c r="L138" s="33" t="n"/>
      <c r="M138" s="33" t="n"/>
      <c r="N138" s="24" t="n"/>
      <c r="O138" s="33" t="n"/>
      <c r="P138" s="24" t="n"/>
      <c r="Q138" s="24" t="n"/>
      <c r="R138" s="25">
        <f>IF($A138="","",IF(OR($J138="Resolved",$J138="Canceled"),"Closed","Active"))</f>
        <v/>
      </c>
      <c r="S138" s="26">
        <f>IF(OR($A138="",$H138=""),"",MAX(0,IF(AND($J138="Resolved",ISNUMBER($O138)),$O138,Dashboard!$B$3)-$H138))</f>
        <v/>
      </c>
      <c r="T138" s="26">
        <f>IF($A138="","",IF($L138="","",MAX(0,Dashboard!$B$3-$L138)))</f>
        <v/>
      </c>
      <c r="U138" s="25">
        <f>IF($S138="","",IF($S138&lt;=7,"0–7 Days",IF($S138&lt;=14,"8–14 Days",IF($S138&lt;=30,"15–30 Days",IF($S138&lt;=60,"31–60 Days","61+ Days")))))</f>
        <v/>
      </c>
      <c r="V138" s="25">
        <f>IF($A138="","",IF($R138="Closed","Closed",IF($K138="","No Target Date",IF($K138&lt;Dashboard!$B$3,"Overdue",IF($K138&lt;=Dashboard!$B$3+Dashboard!$E$3,"Due Soon","On Track")))))</f>
        <v/>
      </c>
      <c r="W138" s="25">
        <f>IF($A138="","",IF($R138="Closed","",IF(AND($M138&lt;&gt;"",$M138&lt;Dashboard!$B$3),"Follow-Up Needed",IF(AND($L138&lt;&gt;"",Dashboard!$B$3-$L138&gt;Dashboard!$I$3),"Follow-Up Needed",""))))</f>
        <v/>
      </c>
      <c r="X138" s="27">
        <f>IF($A138="","",IF(OR($E138="",$F138=""),"Missing Type or Category",IF(COUNTIFS(Lists!$E$2:$E$15,$F138,Lists!$F$2:$F$15,$E138)=1,"OK","Category Mismatch")))</f>
        <v/>
      </c>
      <c r="Y138" s="27">
        <f>IF($A138="","",IF($B138="","Missing Learner Alias",IF($C138="","Missing Program",IF($D138="","Missing Delivery Site",IF($E138="","Missing Hold Category",IF($F138="","Missing Hold Type",IF($G138="","Missing Priority",IF($H138="","Missing Date Opened",IF($J138="","Missing Status",IF(AND($R138="Active",$K138=""),"Missing Target Date",IF(AND($J138="Resolved",$O138=""),"Missing Resolution Date",IF(AND(OR($J138="Resolved",$J138="Canceled"),$P138=""),"Missing Resolution Outcome",IF($X138&lt;&gt;"OK",$X138,"OK"))))))))))))</f>
        <v/>
      </c>
      <c r="Z138" s="27">
        <f>IF($A138="","",IF($Y138&lt;&gt;"OK","Data Issue",IF($G138="Critical","Critical",IF($V138="Overdue","Overdue",IF($W138="Follow-Up Needed","Follow-Up Needed",IF($I138="","Unassigned",""))))))</f>
        <v/>
      </c>
    </row>
    <row r="139">
      <c r="A139" s="22" t="n"/>
      <c r="B139" s="22" t="n"/>
      <c r="C139" s="22" t="n"/>
      <c r="D139" s="22" t="n"/>
      <c r="E139" s="22" t="n"/>
      <c r="F139" s="22" t="n"/>
      <c r="G139" s="22" t="n"/>
      <c r="H139" s="33" t="n"/>
      <c r="I139" s="22" t="n"/>
      <c r="J139" s="22" t="n"/>
      <c r="K139" s="33" t="n"/>
      <c r="L139" s="33" t="n"/>
      <c r="M139" s="33" t="n"/>
      <c r="N139" s="24" t="n"/>
      <c r="O139" s="33" t="n"/>
      <c r="P139" s="24" t="n"/>
      <c r="Q139" s="24" t="n"/>
      <c r="R139" s="25">
        <f>IF($A139="","",IF(OR($J139="Resolved",$J139="Canceled"),"Closed","Active"))</f>
        <v/>
      </c>
      <c r="S139" s="26">
        <f>IF(OR($A139="",$H139=""),"",MAX(0,IF(AND($J139="Resolved",ISNUMBER($O139)),$O139,Dashboard!$B$3)-$H139))</f>
        <v/>
      </c>
      <c r="T139" s="26">
        <f>IF($A139="","",IF($L139="","",MAX(0,Dashboard!$B$3-$L139)))</f>
        <v/>
      </c>
      <c r="U139" s="25">
        <f>IF($S139="","",IF($S139&lt;=7,"0–7 Days",IF($S139&lt;=14,"8–14 Days",IF($S139&lt;=30,"15–30 Days",IF($S139&lt;=60,"31–60 Days","61+ Days")))))</f>
        <v/>
      </c>
      <c r="V139" s="25">
        <f>IF($A139="","",IF($R139="Closed","Closed",IF($K139="","No Target Date",IF($K139&lt;Dashboard!$B$3,"Overdue",IF($K139&lt;=Dashboard!$B$3+Dashboard!$E$3,"Due Soon","On Track")))))</f>
        <v/>
      </c>
      <c r="W139" s="25">
        <f>IF($A139="","",IF($R139="Closed","",IF(AND($M139&lt;&gt;"",$M139&lt;Dashboard!$B$3),"Follow-Up Needed",IF(AND($L139&lt;&gt;"",Dashboard!$B$3-$L139&gt;Dashboard!$I$3),"Follow-Up Needed",""))))</f>
        <v/>
      </c>
      <c r="X139" s="27">
        <f>IF($A139="","",IF(OR($E139="",$F139=""),"Missing Type or Category",IF(COUNTIFS(Lists!$E$2:$E$15,$F139,Lists!$F$2:$F$15,$E139)=1,"OK","Category Mismatch")))</f>
        <v/>
      </c>
      <c r="Y139" s="27">
        <f>IF($A139="","",IF($B139="","Missing Learner Alias",IF($C139="","Missing Program",IF($D139="","Missing Delivery Site",IF($E139="","Missing Hold Category",IF($F139="","Missing Hold Type",IF($G139="","Missing Priority",IF($H139="","Missing Date Opened",IF($J139="","Missing Status",IF(AND($R139="Active",$K139=""),"Missing Target Date",IF(AND($J139="Resolved",$O139=""),"Missing Resolution Date",IF(AND(OR($J139="Resolved",$J139="Canceled"),$P139=""),"Missing Resolution Outcome",IF($X139&lt;&gt;"OK",$X139,"OK"))))))))))))</f>
        <v/>
      </c>
      <c r="Z139" s="27">
        <f>IF($A139="","",IF($Y139&lt;&gt;"OK","Data Issue",IF($G139="Critical","Critical",IF($V139="Overdue","Overdue",IF($W139="Follow-Up Needed","Follow-Up Needed",IF($I139="","Unassigned",""))))))</f>
        <v/>
      </c>
    </row>
    <row r="140">
      <c r="A140" s="22" t="n"/>
      <c r="B140" s="22" t="n"/>
      <c r="C140" s="22" t="n"/>
      <c r="D140" s="22" t="n"/>
      <c r="E140" s="22" t="n"/>
      <c r="F140" s="22" t="n"/>
      <c r="G140" s="22" t="n"/>
      <c r="H140" s="33" t="n"/>
      <c r="I140" s="22" t="n"/>
      <c r="J140" s="22" t="n"/>
      <c r="K140" s="33" t="n"/>
      <c r="L140" s="33" t="n"/>
      <c r="M140" s="33" t="n"/>
      <c r="N140" s="24" t="n"/>
      <c r="O140" s="33" t="n"/>
      <c r="P140" s="24" t="n"/>
      <c r="Q140" s="24" t="n"/>
      <c r="R140" s="25">
        <f>IF($A140="","",IF(OR($J140="Resolved",$J140="Canceled"),"Closed","Active"))</f>
        <v/>
      </c>
      <c r="S140" s="26">
        <f>IF(OR($A140="",$H140=""),"",MAX(0,IF(AND($J140="Resolved",ISNUMBER($O140)),$O140,Dashboard!$B$3)-$H140))</f>
        <v/>
      </c>
      <c r="T140" s="26">
        <f>IF($A140="","",IF($L140="","",MAX(0,Dashboard!$B$3-$L140)))</f>
        <v/>
      </c>
      <c r="U140" s="25">
        <f>IF($S140="","",IF($S140&lt;=7,"0–7 Days",IF($S140&lt;=14,"8–14 Days",IF($S140&lt;=30,"15–30 Days",IF($S140&lt;=60,"31–60 Days","61+ Days")))))</f>
        <v/>
      </c>
      <c r="V140" s="25">
        <f>IF($A140="","",IF($R140="Closed","Closed",IF($K140="","No Target Date",IF($K140&lt;Dashboard!$B$3,"Overdue",IF($K140&lt;=Dashboard!$B$3+Dashboard!$E$3,"Due Soon","On Track")))))</f>
        <v/>
      </c>
      <c r="W140" s="25">
        <f>IF($A140="","",IF($R140="Closed","",IF(AND($M140&lt;&gt;"",$M140&lt;Dashboard!$B$3),"Follow-Up Needed",IF(AND($L140&lt;&gt;"",Dashboard!$B$3-$L140&gt;Dashboard!$I$3),"Follow-Up Needed",""))))</f>
        <v/>
      </c>
      <c r="X140" s="27">
        <f>IF($A140="","",IF(OR($E140="",$F140=""),"Missing Type or Category",IF(COUNTIFS(Lists!$E$2:$E$15,$F140,Lists!$F$2:$F$15,$E140)=1,"OK","Category Mismatch")))</f>
        <v/>
      </c>
      <c r="Y140" s="27">
        <f>IF($A140="","",IF($B140="","Missing Learner Alias",IF($C140="","Missing Program",IF($D140="","Missing Delivery Site",IF($E140="","Missing Hold Category",IF($F140="","Missing Hold Type",IF($G140="","Missing Priority",IF($H140="","Missing Date Opened",IF($J140="","Missing Status",IF(AND($R140="Active",$K140=""),"Missing Target Date",IF(AND($J140="Resolved",$O140=""),"Missing Resolution Date",IF(AND(OR($J140="Resolved",$J140="Canceled"),$P140=""),"Missing Resolution Outcome",IF($X140&lt;&gt;"OK",$X140,"OK"))))))))))))</f>
        <v/>
      </c>
      <c r="Z140" s="27">
        <f>IF($A140="","",IF($Y140&lt;&gt;"OK","Data Issue",IF($G140="Critical","Critical",IF($V140="Overdue","Overdue",IF($W140="Follow-Up Needed","Follow-Up Needed",IF($I140="","Unassigned",""))))))</f>
        <v/>
      </c>
    </row>
    <row r="141">
      <c r="A141" s="22" t="n"/>
      <c r="B141" s="22" t="n"/>
      <c r="C141" s="22" t="n"/>
      <c r="D141" s="22" t="n"/>
      <c r="E141" s="22" t="n"/>
      <c r="F141" s="22" t="n"/>
      <c r="G141" s="22" t="n"/>
      <c r="H141" s="33" t="n"/>
      <c r="I141" s="22" t="n"/>
      <c r="J141" s="22" t="n"/>
      <c r="K141" s="33" t="n"/>
      <c r="L141" s="33" t="n"/>
      <c r="M141" s="33" t="n"/>
      <c r="N141" s="24" t="n"/>
      <c r="O141" s="33" t="n"/>
      <c r="P141" s="24" t="n"/>
      <c r="Q141" s="24" t="n"/>
      <c r="R141" s="25">
        <f>IF($A141="","",IF(OR($J141="Resolved",$J141="Canceled"),"Closed","Active"))</f>
        <v/>
      </c>
      <c r="S141" s="26">
        <f>IF(OR($A141="",$H141=""),"",MAX(0,IF(AND($J141="Resolved",ISNUMBER($O141)),$O141,Dashboard!$B$3)-$H141))</f>
        <v/>
      </c>
      <c r="T141" s="26">
        <f>IF($A141="","",IF($L141="","",MAX(0,Dashboard!$B$3-$L141)))</f>
        <v/>
      </c>
      <c r="U141" s="25">
        <f>IF($S141="","",IF($S141&lt;=7,"0–7 Days",IF($S141&lt;=14,"8–14 Days",IF($S141&lt;=30,"15–30 Days",IF($S141&lt;=60,"31–60 Days","61+ Days")))))</f>
        <v/>
      </c>
      <c r="V141" s="25">
        <f>IF($A141="","",IF($R141="Closed","Closed",IF($K141="","No Target Date",IF($K141&lt;Dashboard!$B$3,"Overdue",IF($K141&lt;=Dashboard!$B$3+Dashboard!$E$3,"Due Soon","On Track")))))</f>
        <v/>
      </c>
      <c r="W141" s="25">
        <f>IF($A141="","",IF($R141="Closed","",IF(AND($M141&lt;&gt;"",$M141&lt;Dashboard!$B$3),"Follow-Up Needed",IF(AND($L141&lt;&gt;"",Dashboard!$B$3-$L141&gt;Dashboard!$I$3),"Follow-Up Needed",""))))</f>
        <v/>
      </c>
      <c r="X141" s="27">
        <f>IF($A141="","",IF(OR($E141="",$F141=""),"Missing Type or Category",IF(COUNTIFS(Lists!$E$2:$E$15,$F141,Lists!$F$2:$F$15,$E141)=1,"OK","Category Mismatch")))</f>
        <v/>
      </c>
      <c r="Y141" s="27">
        <f>IF($A141="","",IF($B141="","Missing Learner Alias",IF($C141="","Missing Program",IF($D141="","Missing Delivery Site",IF($E141="","Missing Hold Category",IF($F141="","Missing Hold Type",IF($G141="","Missing Priority",IF($H141="","Missing Date Opened",IF($J141="","Missing Status",IF(AND($R141="Active",$K141=""),"Missing Target Date",IF(AND($J141="Resolved",$O141=""),"Missing Resolution Date",IF(AND(OR($J141="Resolved",$J141="Canceled"),$P141=""),"Missing Resolution Outcome",IF($X141&lt;&gt;"OK",$X141,"OK"))))))))))))</f>
        <v/>
      </c>
      <c r="Z141" s="27">
        <f>IF($A141="","",IF($Y141&lt;&gt;"OK","Data Issue",IF($G141="Critical","Critical",IF($V141="Overdue","Overdue",IF($W141="Follow-Up Needed","Follow-Up Needed",IF($I141="","Unassigned",""))))))</f>
        <v/>
      </c>
    </row>
    <row r="142">
      <c r="A142" s="22" t="n"/>
      <c r="B142" s="22" t="n"/>
      <c r="C142" s="22" t="n"/>
      <c r="D142" s="22" t="n"/>
      <c r="E142" s="22" t="n"/>
      <c r="F142" s="22" t="n"/>
      <c r="G142" s="22" t="n"/>
      <c r="H142" s="33" t="n"/>
      <c r="I142" s="22" t="n"/>
      <c r="J142" s="22" t="n"/>
      <c r="K142" s="33" t="n"/>
      <c r="L142" s="33" t="n"/>
      <c r="M142" s="33" t="n"/>
      <c r="N142" s="24" t="n"/>
      <c r="O142" s="33" t="n"/>
      <c r="P142" s="24" t="n"/>
      <c r="Q142" s="24" t="n"/>
      <c r="R142" s="25">
        <f>IF($A142="","",IF(OR($J142="Resolved",$J142="Canceled"),"Closed","Active"))</f>
        <v/>
      </c>
      <c r="S142" s="26">
        <f>IF(OR($A142="",$H142=""),"",MAX(0,IF(AND($J142="Resolved",ISNUMBER($O142)),$O142,Dashboard!$B$3)-$H142))</f>
        <v/>
      </c>
      <c r="T142" s="26">
        <f>IF($A142="","",IF($L142="","",MAX(0,Dashboard!$B$3-$L142)))</f>
        <v/>
      </c>
      <c r="U142" s="25">
        <f>IF($S142="","",IF($S142&lt;=7,"0–7 Days",IF($S142&lt;=14,"8–14 Days",IF($S142&lt;=30,"15–30 Days",IF($S142&lt;=60,"31–60 Days","61+ Days")))))</f>
        <v/>
      </c>
      <c r="V142" s="25">
        <f>IF($A142="","",IF($R142="Closed","Closed",IF($K142="","No Target Date",IF($K142&lt;Dashboard!$B$3,"Overdue",IF($K142&lt;=Dashboard!$B$3+Dashboard!$E$3,"Due Soon","On Track")))))</f>
        <v/>
      </c>
      <c r="W142" s="25">
        <f>IF($A142="","",IF($R142="Closed","",IF(AND($M142&lt;&gt;"",$M142&lt;Dashboard!$B$3),"Follow-Up Needed",IF(AND($L142&lt;&gt;"",Dashboard!$B$3-$L142&gt;Dashboard!$I$3),"Follow-Up Needed",""))))</f>
        <v/>
      </c>
      <c r="X142" s="27">
        <f>IF($A142="","",IF(OR($E142="",$F142=""),"Missing Type or Category",IF(COUNTIFS(Lists!$E$2:$E$15,$F142,Lists!$F$2:$F$15,$E142)=1,"OK","Category Mismatch")))</f>
        <v/>
      </c>
      <c r="Y142" s="27">
        <f>IF($A142="","",IF($B142="","Missing Learner Alias",IF($C142="","Missing Program",IF($D142="","Missing Delivery Site",IF($E142="","Missing Hold Category",IF($F142="","Missing Hold Type",IF($G142="","Missing Priority",IF($H142="","Missing Date Opened",IF($J142="","Missing Status",IF(AND($R142="Active",$K142=""),"Missing Target Date",IF(AND($J142="Resolved",$O142=""),"Missing Resolution Date",IF(AND(OR($J142="Resolved",$J142="Canceled"),$P142=""),"Missing Resolution Outcome",IF($X142&lt;&gt;"OK",$X142,"OK"))))))))))))</f>
        <v/>
      </c>
      <c r="Z142" s="27">
        <f>IF($A142="","",IF($Y142&lt;&gt;"OK","Data Issue",IF($G142="Critical","Critical",IF($V142="Overdue","Overdue",IF($W142="Follow-Up Needed","Follow-Up Needed",IF($I142="","Unassigned",""))))))</f>
        <v/>
      </c>
    </row>
    <row r="143">
      <c r="A143" s="22" t="n"/>
      <c r="B143" s="22" t="n"/>
      <c r="C143" s="22" t="n"/>
      <c r="D143" s="22" t="n"/>
      <c r="E143" s="22" t="n"/>
      <c r="F143" s="22" t="n"/>
      <c r="G143" s="22" t="n"/>
      <c r="H143" s="33" t="n"/>
      <c r="I143" s="22" t="n"/>
      <c r="J143" s="22" t="n"/>
      <c r="K143" s="33" t="n"/>
      <c r="L143" s="33" t="n"/>
      <c r="M143" s="33" t="n"/>
      <c r="N143" s="24" t="n"/>
      <c r="O143" s="33" t="n"/>
      <c r="P143" s="24" t="n"/>
      <c r="Q143" s="24" t="n"/>
      <c r="R143" s="25">
        <f>IF($A143="","",IF(OR($J143="Resolved",$J143="Canceled"),"Closed","Active"))</f>
        <v/>
      </c>
      <c r="S143" s="26">
        <f>IF(OR($A143="",$H143=""),"",MAX(0,IF(AND($J143="Resolved",ISNUMBER($O143)),$O143,Dashboard!$B$3)-$H143))</f>
        <v/>
      </c>
      <c r="T143" s="26">
        <f>IF($A143="","",IF($L143="","",MAX(0,Dashboard!$B$3-$L143)))</f>
        <v/>
      </c>
      <c r="U143" s="25">
        <f>IF($S143="","",IF($S143&lt;=7,"0–7 Days",IF($S143&lt;=14,"8–14 Days",IF($S143&lt;=30,"15–30 Days",IF($S143&lt;=60,"31–60 Days","61+ Days")))))</f>
        <v/>
      </c>
      <c r="V143" s="25">
        <f>IF($A143="","",IF($R143="Closed","Closed",IF($K143="","No Target Date",IF($K143&lt;Dashboard!$B$3,"Overdue",IF($K143&lt;=Dashboard!$B$3+Dashboard!$E$3,"Due Soon","On Track")))))</f>
        <v/>
      </c>
      <c r="W143" s="25">
        <f>IF($A143="","",IF($R143="Closed","",IF(AND($M143&lt;&gt;"",$M143&lt;Dashboard!$B$3),"Follow-Up Needed",IF(AND($L143&lt;&gt;"",Dashboard!$B$3-$L143&gt;Dashboard!$I$3),"Follow-Up Needed",""))))</f>
        <v/>
      </c>
      <c r="X143" s="27">
        <f>IF($A143="","",IF(OR($E143="",$F143=""),"Missing Type or Category",IF(COUNTIFS(Lists!$E$2:$E$15,$F143,Lists!$F$2:$F$15,$E143)=1,"OK","Category Mismatch")))</f>
        <v/>
      </c>
      <c r="Y143" s="27">
        <f>IF($A143="","",IF($B143="","Missing Learner Alias",IF($C143="","Missing Program",IF($D143="","Missing Delivery Site",IF($E143="","Missing Hold Category",IF($F143="","Missing Hold Type",IF($G143="","Missing Priority",IF($H143="","Missing Date Opened",IF($J143="","Missing Status",IF(AND($R143="Active",$K143=""),"Missing Target Date",IF(AND($J143="Resolved",$O143=""),"Missing Resolution Date",IF(AND(OR($J143="Resolved",$J143="Canceled"),$P143=""),"Missing Resolution Outcome",IF($X143&lt;&gt;"OK",$X143,"OK"))))))))))))</f>
        <v/>
      </c>
      <c r="Z143" s="27">
        <f>IF($A143="","",IF($Y143&lt;&gt;"OK","Data Issue",IF($G143="Critical","Critical",IF($V143="Overdue","Overdue",IF($W143="Follow-Up Needed","Follow-Up Needed",IF($I143="","Unassigned",""))))))</f>
        <v/>
      </c>
    </row>
    <row r="144">
      <c r="A144" s="22" t="n"/>
      <c r="B144" s="22" t="n"/>
      <c r="C144" s="22" t="n"/>
      <c r="D144" s="22" t="n"/>
      <c r="E144" s="22" t="n"/>
      <c r="F144" s="22" t="n"/>
      <c r="G144" s="22" t="n"/>
      <c r="H144" s="33" t="n"/>
      <c r="I144" s="22" t="n"/>
      <c r="J144" s="22" t="n"/>
      <c r="K144" s="33" t="n"/>
      <c r="L144" s="33" t="n"/>
      <c r="M144" s="33" t="n"/>
      <c r="N144" s="24" t="n"/>
      <c r="O144" s="33" t="n"/>
      <c r="P144" s="24" t="n"/>
      <c r="Q144" s="24" t="n"/>
      <c r="R144" s="25">
        <f>IF($A144="","",IF(OR($J144="Resolved",$J144="Canceled"),"Closed","Active"))</f>
        <v/>
      </c>
      <c r="S144" s="26">
        <f>IF(OR($A144="",$H144=""),"",MAX(0,IF(AND($J144="Resolved",ISNUMBER($O144)),$O144,Dashboard!$B$3)-$H144))</f>
        <v/>
      </c>
      <c r="T144" s="26">
        <f>IF($A144="","",IF($L144="","",MAX(0,Dashboard!$B$3-$L144)))</f>
        <v/>
      </c>
      <c r="U144" s="25">
        <f>IF($S144="","",IF($S144&lt;=7,"0–7 Days",IF($S144&lt;=14,"8–14 Days",IF($S144&lt;=30,"15–30 Days",IF($S144&lt;=60,"31–60 Days","61+ Days")))))</f>
        <v/>
      </c>
      <c r="V144" s="25">
        <f>IF($A144="","",IF($R144="Closed","Closed",IF($K144="","No Target Date",IF($K144&lt;Dashboard!$B$3,"Overdue",IF($K144&lt;=Dashboard!$B$3+Dashboard!$E$3,"Due Soon","On Track")))))</f>
        <v/>
      </c>
      <c r="W144" s="25">
        <f>IF($A144="","",IF($R144="Closed","",IF(AND($M144&lt;&gt;"",$M144&lt;Dashboard!$B$3),"Follow-Up Needed",IF(AND($L144&lt;&gt;"",Dashboard!$B$3-$L144&gt;Dashboard!$I$3),"Follow-Up Needed",""))))</f>
        <v/>
      </c>
      <c r="X144" s="27">
        <f>IF($A144="","",IF(OR($E144="",$F144=""),"Missing Type or Category",IF(COUNTIFS(Lists!$E$2:$E$15,$F144,Lists!$F$2:$F$15,$E144)=1,"OK","Category Mismatch")))</f>
        <v/>
      </c>
      <c r="Y144" s="27">
        <f>IF($A144="","",IF($B144="","Missing Learner Alias",IF($C144="","Missing Program",IF($D144="","Missing Delivery Site",IF($E144="","Missing Hold Category",IF($F144="","Missing Hold Type",IF($G144="","Missing Priority",IF($H144="","Missing Date Opened",IF($J144="","Missing Status",IF(AND($R144="Active",$K144=""),"Missing Target Date",IF(AND($J144="Resolved",$O144=""),"Missing Resolution Date",IF(AND(OR($J144="Resolved",$J144="Canceled"),$P144=""),"Missing Resolution Outcome",IF($X144&lt;&gt;"OK",$X144,"OK"))))))))))))</f>
        <v/>
      </c>
      <c r="Z144" s="27">
        <f>IF($A144="","",IF($Y144&lt;&gt;"OK","Data Issue",IF($G144="Critical","Critical",IF($V144="Overdue","Overdue",IF($W144="Follow-Up Needed","Follow-Up Needed",IF($I144="","Unassigned",""))))))</f>
        <v/>
      </c>
    </row>
    <row r="145">
      <c r="A145" s="22" t="n"/>
      <c r="B145" s="22" t="n"/>
      <c r="C145" s="22" t="n"/>
      <c r="D145" s="22" t="n"/>
      <c r="E145" s="22" t="n"/>
      <c r="F145" s="22" t="n"/>
      <c r="G145" s="22" t="n"/>
      <c r="H145" s="33" t="n"/>
      <c r="I145" s="22" t="n"/>
      <c r="J145" s="22" t="n"/>
      <c r="K145" s="33" t="n"/>
      <c r="L145" s="33" t="n"/>
      <c r="M145" s="33" t="n"/>
      <c r="N145" s="24" t="n"/>
      <c r="O145" s="33" t="n"/>
      <c r="P145" s="24" t="n"/>
      <c r="Q145" s="24" t="n"/>
      <c r="R145" s="25">
        <f>IF($A145="","",IF(OR($J145="Resolved",$J145="Canceled"),"Closed","Active"))</f>
        <v/>
      </c>
      <c r="S145" s="26">
        <f>IF(OR($A145="",$H145=""),"",MAX(0,IF(AND($J145="Resolved",ISNUMBER($O145)),$O145,Dashboard!$B$3)-$H145))</f>
        <v/>
      </c>
      <c r="T145" s="26">
        <f>IF($A145="","",IF($L145="","",MAX(0,Dashboard!$B$3-$L145)))</f>
        <v/>
      </c>
      <c r="U145" s="25">
        <f>IF($S145="","",IF($S145&lt;=7,"0–7 Days",IF($S145&lt;=14,"8–14 Days",IF($S145&lt;=30,"15–30 Days",IF($S145&lt;=60,"31–60 Days","61+ Days")))))</f>
        <v/>
      </c>
      <c r="V145" s="25">
        <f>IF($A145="","",IF($R145="Closed","Closed",IF($K145="","No Target Date",IF($K145&lt;Dashboard!$B$3,"Overdue",IF($K145&lt;=Dashboard!$B$3+Dashboard!$E$3,"Due Soon","On Track")))))</f>
        <v/>
      </c>
      <c r="W145" s="25">
        <f>IF($A145="","",IF($R145="Closed","",IF(AND($M145&lt;&gt;"",$M145&lt;Dashboard!$B$3),"Follow-Up Needed",IF(AND($L145&lt;&gt;"",Dashboard!$B$3-$L145&gt;Dashboard!$I$3),"Follow-Up Needed",""))))</f>
        <v/>
      </c>
      <c r="X145" s="27">
        <f>IF($A145="","",IF(OR($E145="",$F145=""),"Missing Type or Category",IF(COUNTIFS(Lists!$E$2:$E$15,$F145,Lists!$F$2:$F$15,$E145)=1,"OK","Category Mismatch")))</f>
        <v/>
      </c>
      <c r="Y145" s="27">
        <f>IF($A145="","",IF($B145="","Missing Learner Alias",IF($C145="","Missing Program",IF($D145="","Missing Delivery Site",IF($E145="","Missing Hold Category",IF($F145="","Missing Hold Type",IF($G145="","Missing Priority",IF($H145="","Missing Date Opened",IF($J145="","Missing Status",IF(AND($R145="Active",$K145=""),"Missing Target Date",IF(AND($J145="Resolved",$O145=""),"Missing Resolution Date",IF(AND(OR($J145="Resolved",$J145="Canceled"),$P145=""),"Missing Resolution Outcome",IF($X145&lt;&gt;"OK",$X145,"OK"))))))))))))</f>
        <v/>
      </c>
      <c r="Z145" s="27">
        <f>IF($A145="","",IF($Y145&lt;&gt;"OK","Data Issue",IF($G145="Critical","Critical",IF($V145="Overdue","Overdue",IF($W145="Follow-Up Needed","Follow-Up Needed",IF($I145="","Unassigned",""))))))</f>
        <v/>
      </c>
    </row>
    <row r="146">
      <c r="A146" s="22" t="n"/>
      <c r="B146" s="22" t="n"/>
      <c r="C146" s="22" t="n"/>
      <c r="D146" s="22" t="n"/>
      <c r="E146" s="22" t="n"/>
      <c r="F146" s="22" t="n"/>
      <c r="G146" s="22" t="n"/>
      <c r="H146" s="33" t="n"/>
      <c r="I146" s="22" t="n"/>
      <c r="J146" s="22" t="n"/>
      <c r="K146" s="33" t="n"/>
      <c r="L146" s="33" t="n"/>
      <c r="M146" s="33" t="n"/>
      <c r="N146" s="24" t="n"/>
      <c r="O146" s="33" t="n"/>
      <c r="P146" s="24" t="n"/>
      <c r="Q146" s="24" t="n"/>
      <c r="R146" s="25">
        <f>IF($A146="","",IF(OR($J146="Resolved",$J146="Canceled"),"Closed","Active"))</f>
        <v/>
      </c>
      <c r="S146" s="26">
        <f>IF(OR($A146="",$H146=""),"",MAX(0,IF(AND($J146="Resolved",ISNUMBER($O146)),$O146,Dashboard!$B$3)-$H146))</f>
        <v/>
      </c>
      <c r="T146" s="26">
        <f>IF($A146="","",IF($L146="","",MAX(0,Dashboard!$B$3-$L146)))</f>
        <v/>
      </c>
      <c r="U146" s="25">
        <f>IF($S146="","",IF($S146&lt;=7,"0–7 Days",IF($S146&lt;=14,"8–14 Days",IF($S146&lt;=30,"15–30 Days",IF($S146&lt;=60,"31–60 Days","61+ Days")))))</f>
        <v/>
      </c>
      <c r="V146" s="25">
        <f>IF($A146="","",IF($R146="Closed","Closed",IF($K146="","No Target Date",IF($K146&lt;Dashboard!$B$3,"Overdue",IF($K146&lt;=Dashboard!$B$3+Dashboard!$E$3,"Due Soon","On Track")))))</f>
        <v/>
      </c>
      <c r="W146" s="25">
        <f>IF($A146="","",IF($R146="Closed","",IF(AND($M146&lt;&gt;"",$M146&lt;Dashboard!$B$3),"Follow-Up Needed",IF(AND($L146&lt;&gt;"",Dashboard!$B$3-$L146&gt;Dashboard!$I$3),"Follow-Up Needed",""))))</f>
        <v/>
      </c>
      <c r="X146" s="27">
        <f>IF($A146="","",IF(OR($E146="",$F146=""),"Missing Type or Category",IF(COUNTIFS(Lists!$E$2:$E$15,$F146,Lists!$F$2:$F$15,$E146)=1,"OK","Category Mismatch")))</f>
        <v/>
      </c>
      <c r="Y146" s="27">
        <f>IF($A146="","",IF($B146="","Missing Learner Alias",IF($C146="","Missing Program",IF($D146="","Missing Delivery Site",IF($E146="","Missing Hold Category",IF($F146="","Missing Hold Type",IF($G146="","Missing Priority",IF($H146="","Missing Date Opened",IF($J146="","Missing Status",IF(AND($R146="Active",$K146=""),"Missing Target Date",IF(AND($J146="Resolved",$O146=""),"Missing Resolution Date",IF(AND(OR($J146="Resolved",$J146="Canceled"),$P146=""),"Missing Resolution Outcome",IF($X146&lt;&gt;"OK",$X146,"OK"))))))))))))</f>
        <v/>
      </c>
      <c r="Z146" s="27">
        <f>IF($A146="","",IF($Y146&lt;&gt;"OK","Data Issue",IF($G146="Critical","Critical",IF($V146="Overdue","Overdue",IF($W146="Follow-Up Needed","Follow-Up Needed",IF($I146="","Unassigned",""))))))</f>
        <v/>
      </c>
    </row>
    <row r="147">
      <c r="A147" s="22" t="n"/>
      <c r="B147" s="22" t="n"/>
      <c r="C147" s="22" t="n"/>
      <c r="D147" s="22" t="n"/>
      <c r="E147" s="22" t="n"/>
      <c r="F147" s="22" t="n"/>
      <c r="G147" s="22" t="n"/>
      <c r="H147" s="33" t="n"/>
      <c r="I147" s="22" t="n"/>
      <c r="J147" s="22" t="n"/>
      <c r="K147" s="33" t="n"/>
      <c r="L147" s="33" t="n"/>
      <c r="M147" s="33" t="n"/>
      <c r="N147" s="24" t="n"/>
      <c r="O147" s="33" t="n"/>
      <c r="P147" s="24" t="n"/>
      <c r="Q147" s="24" t="n"/>
      <c r="R147" s="25">
        <f>IF($A147="","",IF(OR($J147="Resolved",$J147="Canceled"),"Closed","Active"))</f>
        <v/>
      </c>
      <c r="S147" s="26">
        <f>IF(OR($A147="",$H147=""),"",MAX(0,IF(AND($J147="Resolved",ISNUMBER($O147)),$O147,Dashboard!$B$3)-$H147))</f>
        <v/>
      </c>
      <c r="T147" s="26">
        <f>IF($A147="","",IF($L147="","",MAX(0,Dashboard!$B$3-$L147)))</f>
        <v/>
      </c>
      <c r="U147" s="25">
        <f>IF($S147="","",IF($S147&lt;=7,"0–7 Days",IF($S147&lt;=14,"8–14 Days",IF($S147&lt;=30,"15–30 Days",IF($S147&lt;=60,"31–60 Days","61+ Days")))))</f>
        <v/>
      </c>
      <c r="V147" s="25">
        <f>IF($A147="","",IF($R147="Closed","Closed",IF($K147="","No Target Date",IF($K147&lt;Dashboard!$B$3,"Overdue",IF($K147&lt;=Dashboard!$B$3+Dashboard!$E$3,"Due Soon","On Track")))))</f>
        <v/>
      </c>
      <c r="W147" s="25">
        <f>IF($A147="","",IF($R147="Closed","",IF(AND($M147&lt;&gt;"",$M147&lt;Dashboard!$B$3),"Follow-Up Needed",IF(AND($L147&lt;&gt;"",Dashboard!$B$3-$L147&gt;Dashboard!$I$3),"Follow-Up Needed",""))))</f>
        <v/>
      </c>
      <c r="X147" s="27">
        <f>IF($A147="","",IF(OR($E147="",$F147=""),"Missing Type or Category",IF(COUNTIFS(Lists!$E$2:$E$15,$F147,Lists!$F$2:$F$15,$E147)=1,"OK","Category Mismatch")))</f>
        <v/>
      </c>
      <c r="Y147" s="27">
        <f>IF($A147="","",IF($B147="","Missing Learner Alias",IF($C147="","Missing Program",IF($D147="","Missing Delivery Site",IF($E147="","Missing Hold Category",IF($F147="","Missing Hold Type",IF($G147="","Missing Priority",IF($H147="","Missing Date Opened",IF($J147="","Missing Status",IF(AND($R147="Active",$K147=""),"Missing Target Date",IF(AND($J147="Resolved",$O147=""),"Missing Resolution Date",IF(AND(OR($J147="Resolved",$J147="Canceled"),$P147=""),"Missing Resolution Outcome",IF($X147&lt;&gt;"OK",$X147,"OK"))))))))))))</f>
        <v/>
      </c>
      <c r="Z147" s="27">
        <f>IF($A147="","",IF($Y147&lt;&gt;"OK","Data Issue",IF($G147="Critical","Critical",IF($V147="Overdue","Overdue",IF($W147="Follow-Up Needed","Follow-Up Needed",IF($I147="","Unassigned",""))))))</f>
        <v/>
      </c>
    </row>
    <row r="148">
      <c r="A148" s="22" t="n"/>
      <c r="B148" s="22" t="n"/>
      <c r="C148" s="22" t="n"/>
      <c r="D148" s="22" t="n"/>
      <c r="E148" s="22" t="n"/>
      <c r="F148" s="22" t="n"/>
      <c r="G148" s="22" t="n"/>
      <c r="H148" s="33" t="n"/>
      <c r="I148" s="22" t="n"/>
      <c r="J148" s="22" t="n"/>
      <c r="K148" s="33" t="n"/>
      <c r="L148" s="33" t="n"/>
      <c r="M148" s="33" t="n"/>
      <c r="N148" s="24" t="n"/>
      <c r="O148" s="33" t="n"/>
      <c r="P148" s="24" t="n"/>
      <c r="Q148" s="24" t="n"/>
      <c r="R148" s="25">
        <f>IF($A148="","",IF(OR($J148="Resolved",$J148="Canceled"),"Closed","Active"))</f>
        <v/>
      </c>
      <c r="S148" s="26">
        <f>IF(OR($A148="",$H148=""),"",MAX(0,IF(AND($J148="Resolved",ISNUMBER($O148)),$O148,Dashboard!$B$3)-$H148))</f>
        <v/>
      </c>
      <c r="T148" s="26">
        <f>IF($A148="","",IF($L148="","",MAX(0,Dashboard!$B$3-$L148)))</f>
        <v/>
      </c>
      <c r="U148" s="25">
        <f>IF($S148="","",IF($S148&lt;=7,"0–7 Days",IF($S148&lt;=14,"8–14 Days",IF($S148&lt;=30,"15–30 Days",IF($S148&lt;=60,"31–60 Days","61+ Days")))))</f>
        <v/>
      </c>
      <c r="V148" s="25">
        <f>IF($A148="","",IF($R148="Closed","Closed",IF($K148="","No Target Date",IF($K148&lt;Dashboard!$B$3,"Overdue",IF($K148&lt;=Dashboard!$B$3+Dashboard!$E$3,"Due Soon","On Track")))))</f>
        <v/>
      </c>
      <c r="W148" s="25">
        <f>IF($A148="","",IF($R148="Closed","",IF(AND($M148&lt;&gt;"",$M148&lt;Dashboard!$B$3),"Follow-Up Needed",IF(AND($L148&lt;&gt;"",Dashboard!$B$3-$L148&gt;Dashboard!$I$3),"Follow-Up Needed",""))))</f>
        <v/>
      </c>
      <c r="X148" s="27">
        <f>IF($A148="","",IF(OR($E148="",$F148=""),"Missing Type or Category",IF(COUNTIFS(Lists!$E$2:$E$15,$F148,Lists!$F$2:$F$15,$E148)=1,"OK","Category Mismatch")))</f>
        <v/>
      </c>
      <c r="Y148" s="27">
        <f>IF($A148="","",IF($B148="","Missing Learner Alias",IF($C148="","Missing Program",IF($D148="","Missing Delivery Site",IF($E148="","Missing Hold Category",IF($F148="","Missing Hold Type",IF($G148="","Missing Priority",IF($H148="","Missing Date Opened",IF($J148="","Missing Status",IF(AND($R148="Active",$K148=""),"Missing Target Date",IF(AND($J148="Resolved",$O148=""),"Missing Resolution Date",IF(AND(OR($J148="Resolved",$J148="Canceled"),$P148=""),"Missing Resolution Outcome",IF($X148&lt;&gt;"OK",$X148,"OK"))))))))))))</f>
        <v/>
      </c>
      <c r="Z148" s="27">
        <f>IF($A148="","",IF($Y148&lt;&gt;"OK","Data Issue",IF($G148="Critical","Critical",IF($V148="Overdue","Overdue",IF($W148="Follow-Up Needed","Follow-Up Needed",IF($I148="","Unassigned",""))))))</f>
        <v/>
      </c>
    </row>
    <row r="149">
      <c r="A149" s="22" t="n"/>
      <c r="B149" s="22" t="n"/>
      <c r="C149" s="22" t="n"/>
      <c r="D149" s="22" t="n"/>
      <c r="E149" s="22" t="n"/>
      <c r="F149" s="22" t="n"/>
      <c r="G149" s="22" t="n"/>
      <c r="H149" s="33" t="n"/>
      <c r="I149" s="22" t="n"/>
      <c r="J149" s="22" t="n"/>
      <c r="K149" s="33" t="n"/>
      <c r="L149" s="33" t="n"/>
      <c r="M149" s="33" t="n"/>
      <c r="N149" s="24" t="n"/>
      <c r="O149" s="33" t="n"/>
      <c r="P149" s="24" t="n"/>
      <c r="Q149" s="24" t="n"/>
      <c r="R149" s="25">
        <f>IF($A149="","",IF(OR($J149="Resolved",$J149="Canceled"),"Closed","Active"))</f>
        <v/>
      </c>
      <c r="S149" s="26">
        <f>IF(OR($A149="",$H149=""),"",MAX(0,IF(AND($J149="Resolved",ISNUMBER($O149)),$O149,Dashboard!$B$3)-$H149))</f>
        <v/>
      </c>
      <c r="T149" s="26">
        <f>IF($A149="","",IF($L149="","",MAX(0,Dashboard!$B$3-$L149)))</f>
        <v/>
      </c>
      <c r="U149" s="25">
        <f>IF($S149="","",IF($S149&lt;=7,"0–7 Days",IF($S149&lt;=14,"8–14 Days",IF($S149&lt;=30,"15–30 Days",IF($S149&lt;=60,"31–60 Days","61+ Days")))))</f>
        <v/>
      </c>
      <c r="V149" s="25">
        <f>IF($A149="","",IF($R149="Closed","Closed",IF($K149="","No Target Date",IF($K149&lt;Dashboard!$B$3,"Overdue",IF($K149&lt;=Dashboard!$B$3+Dashboard!$E$3,"Due Soon","On Track")))))</f>
        <v/>
      </c>
      <c r="W149" s="25">
        <f>IF($A149="","",IF($R149="Closed","",IF(AND($M149&lt;&gt;"",$M149&lt;Dashboard!$B$3),"Follow-Up Needed",IF(AND($L149&lt;&gt;"",Dashboard!$B$3-$L149&gt;Dashboard!$I$3),"Follow-Up Needed",""))))</f>
        <v/>
      </c>
      <c r="X149" s="27">
        <f>IF($A149="","",IF(OR($E149="",$F149=""),"Missing Type or Category",IF(COUNTIFS(Lists!$E$2:$E$15,$F149,Lists!$F$2:$F$15,$E149)=1,"OK","Category Mismatch")))</f>
        <v/>
      </c>
      <c r="Y149" s="27">
        <f>IF($A149="","",IF($B149="","Missing Learner Alias",IF($C149="","Missing Program",IF($D149="","Missing Delivery Site",IF($E149="","Missing Hold Category",IF($F149="","Missing Hold Type",IF($G149="","Missing Priority",IF($H149="","Missing Date Opened",IF($J149="","Missing Status",IF(AND($R149="Active",$K149=""),"Missing Target Date",IF(AND($J149="Resolved",$O149=""),"Missing Resolution Date",IF(AND(OR($J149="Resolved",$J149="Canceled"),$P149=""),"Missing Resolution Outcome",IF($X149&lt;&gt;"OK",$X149,"OK"))))))))))))</f>
        <v/>
      </c>
      <c r="Z149" s="27">
        <f>IF($A149="","",IF($Y149&lt;&gt;"OK","Data Issue",IF($G149="Critical","Critical",IF($V149="Overdue","Overdue",IF($W149="Follow-Up Needed","Follow-Up Needed",IF($I149="","Unassigned",""))))))</f>
        <v/>
      </c>
    </row>
    <row r="150">
      <c r="A150" s="22" t="n"/>
      <c r="B150" s="22" t="n"/>
      <c r="C150" s="22" t="n"/>
      <c r="D150" s="22" t="n"/>
      <c r="E150" s="22" t="n"/>
      <c r="F150" s="22" t="n"/>
      <c r="G150" s="22" t="n"/>
      <c r="H150" s="33" t="n"/>
      <c r="I150" s="22" t="n"/>
      <c r="J150" s="22" t="n"/>
      <c r="K150" s="33" t="n"/>
      <c r="L150" s="33" t="n"/>
      <c r="M150" s="33" t="n"/>
      <c r="N150" s="24" t="n"/>
      <c r="O150" s="33" t="n"/>
      <c r="P150" s="24" t="n"/>
      <c r="Q150" s="24" t="n"/>
      <c r="R150" s="25">
        <f>IF($A150="","",IF(OR($J150="Resolved",$J150="Canceled"),"Closed","Active"))</f>
        <v/>
      </c>
      <c r="S150" s="26">
        <f>IF(OR($A150="",$H150=""),"",MAX(0,IF(AND($J150="Resolved",ISNUMBER($O150)),$O150,Dashboard!$B$3)-$H150))</f>
        <v/>
      </c>
      <c r="T150" s="26">
        <f>IF($A150="","",IF($L150="","",MAX(0,Dashboard!$B$3-$L150)))</f>
        <v/>
      </c>
      <c r="U150" s="25">
        <f>IF($S150="","",IF($S150&lt;=7,"0–7 Days",IF($S150&lt;=14,"8–14 Days",IF($S150&lt;=30,"15–30 Days",IF($S150&lt;=60,"31–60 Days","61+ Days")))))</f>
        <v/>
      </c>
      <c r="V150" s="25">
        <f>IF($A150="","",IF($R150="Closed","Closed",IF($K150="","No Target Date",IF($K150&lt;Dashboard!$B$3,"Overdue",IF($K150&lt;=Dashboard!$B$3+Dashboard!$E$3,"Due Soon","On Track")))))</f>
        <v/>
      </c>
      <c r="W150" s="25">
        <f>IF($A150="","",IF($R150="Closed","",IF(AND($M150&lt;&gt;"",$M150&lt;Dashboard!$B$3),"Follow-Up Needed",IF(AND($L150&lt;&gt;"",Dashboard!$B$3-$L150&gt;Dashboard!$I$3),"Follow-Up Needed",""))))</f>
        <v/>
      </c>
      <c r="X150" s="27">
        <f>IF($A150="","",IF(OR($E150="",$F150=""),"Missing Type or Category",IF(COUNTIFS(Lists!$E$2:$E$15,$F150,Lists!$F$2:$F$15,$E150)=1,"OK","Category Mismatch")))</f>
        <v/>
      </c>
      <c r="Y150" s="27">
        <f>IF($A150="","",IF($B150="","Missing Learner Alias",IF($C150="","Missing Program",IF($D150="","Missing Delivery Site",IF($E150="","Missing Hold Category",IF($F150="","Missing Hold Type",IF($G150="","Missing Priority",IF($H150="","Missing Date Opened",IF($J150="","Missing Status",IF(AND($R150="Active",$K150=""),"Missing Target Date",IF(AND($J150="Resolved",$O150=""),"Missing Resolution Date",IF(AND(OR($J150="Resolved",$J150="Canceled"),$P150=""),"Missing Resolution Outcome",IF($X150&lt;&gt;"OK",$X150,"OK"))))))))))))</f>
        <v/>
      </c>
      <c r="Z150" s="27">
        <f>IF($A150="","",IF($Y150&lt;&gt;"OK","Data Issue",IF($G150="Critical","Critical",IF($V150="Overdue","Overdue",IF($W150="Follow-Up Needed","Follow-Up Needed",IF($I150="","Unassigned",""))))))</f>
        <v/>
      </c>
    </row>
    <row r="151">
      <c r="A151" s="22" t="n"/>
      <c r="B151" s="22" t="n"/>
      <c r="C151" s="22" t="n"/>
      <c r="D151" s="22" t="n"/>
      <c r="E151" s="22" t="n"/>
      <c r="F151" s="22" t="n"/>
      <c r="G151" s="22" t="n"/>
      <c r="H151" s="33" t="n"/>
      <c r="I151" s="22" t="n"/>
      <c r="J151" s="22" t="n"/>
      <c r="K151" s="33" t="n"/>
      <c r="L151" s="33" t="n"/>
      <c r="M151" s="33" t="n"/>
      <c r="N151" s="24" t="n"/>
      <c r="O151" s="33" t="n"/>
      <c r="P151" s="24" t="n"/>
      <c r="Q151" s="24" t="n"/>
      <c r="R151" s="25">
        <f>IF($A151="","",IF(OR($J151="Resolved",$J151="Canceled"),"Closed","Active"))</f>
        <v/>
      </c>
      <c r="S151" s="26">
        <f>IF(OR($A151="",$H151=""),"",MAX(0,IF(AND($J151="Resolved",ISNUMBER($O151)),$O151,Dashboard!$B$3)-$H151))</f>
        <v/>
      </c>
      <c r="T151" s="26">
        <f>IF($A151="","",IF($L151="","",MAX(0,Dashboard!$B$3-$L151)))</f>
        <v/>
      </c>
      <c r="U151" s="25">
        <f>IF($S151="","",IF($S151&lt;=7,"0–7 Days",IF($S151&lt;=14,"8–14 Days",IF($S151&lt;=30,"15–30 Days",IF($S151&lt;=60,"31–60 Days","61+ Days")))))</f>
        <v/>
      </c>
      <c r="V151" s="25">
        <f>IF($A151="","",IF($R151="Closed","Closed",IF($K151="","No Target Date",IF($K151&lt;Dashboard!$B$3,"Overdue",IF($K151&lt;=Dashboard!$B$3+Dashboard!$E$3,"Due Soon","On Track")))))</f>
        <v/>
      </c>
      <c r="W151" s="25">
        <f>IF($A151="","",IF($R151="Closed","",IF(AND($M151&lt;&gt;"",$M151&lt;Dashboard!$B$3),"Follow-Up Needed",IF(AND($L151&lt;&gt;"",Dashboard!$B$3-$L151&gt;Dashboard!$I$3),"Follow-Up Needed",""))))</f>
        <v/>
      </c>
      <c r="X151" s="27">
        <f>IF($A151="","",IF(OR($E151="",$F151=""),"Missing Type or Category",IF(COUNTIFS(Lists!$E$2:$E$15,$F151,Lists!$F$2:$F$15,$E151)=1,"OK","Category Mismatch")))</f>
        <v/>
      </c>
      <c r="Y151" s="27">
        <f>IF($A151="","",IF($B151="","Missing Learner Alias",IF($C151="","Missing Program",IF($D151="","Missing Delivery Site",IF($E151="","Missing Hold Category",IF($F151="","Missing Hold Type",IF($G151="","Missing Priority",IF($H151="","Missing Date Opened",IF($J151="","Missing Status",IF(AND($R151="Active",$K151=""),"Missing Target Date",IF(AND($J151="Resolved",$O151=""),"Missing Resolution Date",IF(AND(OR($J151="Resolved",$J151="Canceled"),$P151=""),"Missing Resolution Outcome",IF($X151&lt;&gt;"OK",$X151,"OK"))))))))))))</f>
        <v/>
      </c>
      <c r="Z151" s="27">
        <f>IF($A151="","",IF($Y151&lt;&gt;"OK","Data Issue",IF($G151="Critical","Critical",IF($V151="Overdue","Overdue",IF($W151="Follow-Up Needed","Follow-Up Needed",IF($I151="","Unassigned",""))))))</f>
        <v/>
      </c>
    </row>
    <row r="152">
      <c r="A152" s="22" t="n"/>
      <c r="B152" s="22" t="n"/>
      <c r="C152" s="22" t="n"/>
      <c r="D152" s="22" t="n"/>
      <c r="E152" s="22" t="n"/>
      <c r="F152" s="22" t="n"/>
      <c r="G152" s="22" t="n"/>
      <c r="H152" s="33" t="n"/>
      <c r="I152" s="22" t="n"/>
      <c r="J152" s="22" t="n"/>
      <c r="K152" s="33" t="n"/>
      <c r="L152" s="33" t="n"/>
      <c r="M152" s="33" t="n"/>
      <c r="N152" s="24" t="n"/>
      <c r="O152" s="33" t="n"/>
      <c r="P152" s="24" t="n"/>
      <c r="Q152" s="24" t="n"/>
      <c r="R152" s="25">
        <f>IF($A152="","",IF(OR($J152="Resolved",$J152="Canceled"),"Closed","Active"))</f>
        <v/>
      </c>
      <c r="S152" s="26">
        <f>IF(OR($A152="",$H152=""),"",MAX(0,IF(AND($J152="Resolved",ISNUMBER($O152)),$O152,Dashboard!$B$3)-$H152))</f>
        <v/>
      </c>
      <c r="T152" s="26">
        <f>IF($A152="","",IF($L152="","",MAX(0,Dashboard!$B$3-$L152)))</f>
        <v/>
      </c>
      <c r="U152" s="25">
        <f>IF($S152="","",IF($S152&lt;=7,"0–7 Days",IF($S152&lt;=14,"8–14 Days",IF($S152&lt;=30,"15–30 Days",IF($S152&lt;=60,"31–60 Days","61+ Days")))))</f>
        <v/>
      </c>
      <c r="V152" s="25">
        <f>IF($A152="","",IF($R152="Closed","Closed",IF($K152="","No Target Date",IF($K152&lt;Dashboard!$B$3,"Overdue",IF($K152&lt;=Dashboard!$B$3+Dashboard!$E$3,"Due Soon","On Track")))))</f>
        <v/>
      </c>
      <c r="W152" s="25">
        <f>IF($A152="","",IF($R152="Closed","",IF(AND($M152&lt;&gt;"",$M152&lt;Dashboard!$B$3),"Follow-Up Needed",IF(AND($L152&lt;&gt;"",Dashboard!$B$3-$L152&gt;Dashboard!$I$3),"Follow-Up Needed",""))))</f>
        <v/>
      </c>
      <c r="X152" s="27">
        <f>IF($A152="","",IF(OR($E152="",$F152=""),"Missing Type or Category",IF(COUNTIFS(Lists!$E$2:$E$15,$F152,Lists!$F$2:$F$15,$E152)=1,"OK","Category Mismatch")))</f>
        <v/>
      </c>
      <c r="Y152" s="27">
        <f>IF($A152="","",IF($B152="","Missing Learner Alias",IF($C152="","Missing Program",IF($D152="","Missing Delivery Site",IF($E152="","Missing Hold Category",IF($F152="","Missing Hold Type",IF($G152="","Missing Priority",IF($H152="","Missing Date Opened",IF($J152="","Missing Status",IF(AND($R152="Active",$K152=""),"Missing Target Date",IF(AND($J152="Resolved",$O152=""),"Missing Resolution Date",IF(AND(OR($J152="Resolved",$J152="Canceled"),$P152=""),"Missing Resolution Outcome",IF($X152&lt;&gt;"OK",$X152,"OK"))))))))))))</f>
        <v/>
      </c>
      <c r="Z152" s="27">
        <f>IF($A152="","",IF($Y152&lt;&gt;"OK","Data Issue",IF($G152="Critical","Critical",IF($V152="Overdue","Overdue",IF($W152="Follow-Up Needed","Follow-Up Needed",IF($I152="","Unassigned",""))))))</f>
        <v/>
      </c>
    </row>
    <row r="153">
      <c r="A153" s="22" t="n"/>
      <c r="B153" s="22" t="n"/>
      <c r="C153" s="22" t="n"/>
      <c r="D153" s="22" t="n"/>
      <c r="E153" s="22" t="n"/>
      <c r="F153" s="22" t="n"/>
      <c r="G153" s="22" t="n"/>
      <c r="H153" s="33" t="n"/>
      <c r="I153" s="22" t="n"/>
      <c r="J153" s="22" t="n"/>
      <c r="K153" s="33" t="n"/>
      <c r="L153" s="33" t="n"/>
      <c r="M153" s="33" t="n"/>
      <c r="N153" s="24" t="n"/>
      <c r="O153" s="33" t="n"/>
      <c r="P153" s="24" t="n"/>
      <c r="Q153" s="24" t="n"/>
      <c r="R153" s="25">
        <f>IF($A153="","",IF(OR($J153="Resolved",$J153="Canceled"),"Closed","Active"))</f>
        <v/>
      </c>
      <c r="S153" s="26">
        <f>IF(OR($A153="",$H153=""),"",MAX(0,IF(AND($J153="Resolved",ISNUMBER($O153)),$O153,Dashboard!$B$3)-$H153))</f>
        <v/>
      </c>
      <c r="T153" s="26">
        <f>IF($A153="","",IF($L153="","",MAX(0,Dashboard!$B$3-$L153)))</f>
        <v/>
      </c>
      <c r="U153" s="25">
        <f>IF($S153="","",IF($S153&lt;=7,"0–7 Days",IF($S153&lt;=14,"8–14 Days",IF($S153&lt;=30,"15–30 Days",IF($S153&lt;=60,"31–60 Days","61+ Days")))))</f>
        <v/>
      </c>
      <c r="V153" s="25">
        <f>IF($A153="","",IF($R153="Closed","Closed",IF($K153="","No Target Date",IF($K153&lt;Dashboard!$B$3,"Overdue",IF($K153&lt;=Dashboard!$B$3+Dashboard!$E$3,"Due Soon","On Track")))))</f>
        <v/>
      </c>
      <c r="W153" s="25">
        <f>IF($A153="","",IF($R153="Closed","",IF(AND($M153&lt;&gt;"",$M153&lt;Dashboard!$B$3),"Follow-Up Needed",IF(AND($L153&lt;&gt;"",Dashboard!$B$3-$L153&gt;Dashboard!$I$3),"Follow-Up Needed",""))))</f>
        <v/>
      </c>
      <c r="X153" s="27">
        <f>IF($A153="","",IF(OR($E153="",$F153=""),"Missing Type or Category",IF(COUNTIFS(Lists!$E$2:$E$15,$F153,Lists!$F$2:$F$15,$E153)=1,"OK","Category Mismatch")))</f>
        <v/>
      </c>
      <c r="Y153" s="27">
        <f>IF($A153="","",IF($B153="","Missing Learner Alias",IF($C153="","Missing Program",IF($D153="","Missing Delivery Site",IF($E153="","Missing Hold Category",IF($F153="","Missing Hold Type",IF($G153="","Missing Priority",IF($H153="","Missing Date Opened",IF($J153="","Missing Status",IF(AND($R153="Active",$K153=""),"Missing Target Date",IF(AND($J153="Resolved",$O153=""),"Missing Resolution Date",IF(AND(OR($J153="Resolved",$J153="Canceled"),$P153=""),"Missing Resolution Outcome",IF($X153&lt;&gt;"OK",$X153,"OK"))))))))))))</f>
        <v/>
      </c>
      <c r="Z153" s="27">
        <f>IF($A153="","",IF($Y153&lt;&gt;"OK","Data Issue",IF($G153="Critical","Critical",IF($V153="Overdue","Overdue",IF($W153="Follow-Up Needed","Follow-Up Needed",IF($I153="","Unassigned",""))))))</f>
        <v/>
      </c>
    </row>
    <row r="154">
      <c r="A154" s="22" t="n"/>
      <c r="B154" s="22" t="n"/>
      <c r="C154" s="22" t="n"/>
      <c r="D154" s="22" t="n"/>
      <c r="E154" s="22" t="n"/>
      <c r="F154" s="22" t="n"/>
      <c r="G154" s="22" t="n"/>
      <c r="H154" s="33" t="n"/>
      <c r="I154" s="22" t="n"/>
      <c r="J154" s="22" t="n"/>
      <c r="K154" s="33" t="n"/>
      <c r="L154" s="33" t="n"/>
      <c r="M154" s="33" t="n"/>
      <c r="N154" s="24" t="n"/>
      <c r="O154" s="33" t="n"/>
      <c r="P154" s="24" t="n"/>
      <c r="Q154" s="24" t="n"/>
      <c r="R154" s="25">
        <f>IF($A154="","",IF(OR($J154="Resolved",$J154="Canceled"),"Closed","Active"))</f>
        <v/>
      </c>
      <c r="S154" s="26">
        <f>IF(OR($A154="",$H154=""),"",MAX(0,IF(AND($J154="Resolved",ISNUMBER($O154)),$O154,Dashboard!$B$3)-$H154))</f>
        <v/>
      </c>
      <c r="T154" s="26">
        <f>IF($A154="","",IF($L154="","",MAX(0,Dashboard!$B$3-$L154)))</f>
        <v/>
      </c>
      <c r="U154" s="25">
        <f>IF($S154="","",IF($S154&lt;=7,"0–7 Days",IF($S154&lt;=14,"8–14 Days",IF($S154&lt;=30,"15–30 Days",IF($S154&lt;=60,"31–60 Days","61+ Days")))))</f>
        <v/>
      </c>
      <c r="V154" s="25">
        <f>IF($A154="","",IF($R154="Closed","Closed",IF($K154="","No Target Date",IF($K154&lt;Dashboard!$B$3,"Overdue",IF($K154&lt;=Dashboard!$B$3+Dashboard!$E$3,"Due Soon","On Track")))))</f>
        <v/>
      </c>
      <c r="W154" s="25">
        <f>IF($A154="","",IF($R154="Closed","",IF(AND($M154&lt;&gt;"",$M154&lt;Dashboard!$B$3),"Follow-Up Needed",IF(AND($L154&lt;&gt;"",Dashboard!$B$3-$L154&gt;Dashboard!$I$3),"Follow-Up Needed",""))))</f>
        <v/>
      </c>
      <c r="X154" s="27">
        <f>IF($A154="","",IF(OR($E154="",$F154=""),"Missing Type or Category",IF(COUNTIFS(Lists!$E$2:$E$15,$F154,Lists!$F$2:$F$15,$E154)=1,"OK","Category Mismatch")))</f>
        <v/>
      </c>
      <c r="Y154" s="27">
        <f>IF($A154="","",IF($B154="","Missing Learner Alias",IF($C154="","Missing Program",IF($D154="","Missing Delivery Site",IF($E154="","Missing Hold Category",IF($F154="","Missing Hold Type",IF($G154="","Missing Priority",IF($H154="","Missing Date Opened",IF($J154="","Missing Status",IF(AND($R154="Active",$K154=""),"Missing Target Date",IF(AND($J154="Resolved",$O154=""),"Missing Resolution Date",IF(AND(OR($J154="Resolved",$J154="Canceled"),$P154=""),"Missing Resolution Outcome",IF($X154&lt;&gt;"OK",$X154,"OK"))))))))))))</f>
        <v/>
      </c>
      <c r="Z154" s="27">
        <f>IF($A154="","",IF($Y154&lt;&gt;"OK","Data Issue",IF($G154="Critical","Critical",IF($V154="Overdue","Overdue",IF($W154="Follow-Up Needed","Follow-Up Needed",IF($I154="","Unassigned",""))))))</f>
        <v/>
      </c>
    </row>
    <row r="155">
      <c r="A155" s="22" t="n"/>
      <c r="B155" s="22" t="n"/>
      <c r="C155" s="22" t="n"/>
      <c r="D155" s="22" t="n"/>
      <c r="E155" s="22" t="n"/>
      <c r="F155" s="22" t="n"/>
      <c r="G155" s="22" t="n"/>
      <c r="H155" s="33" t="n"/>
      <c r="I155" s="22" t="n"/>
      <c r="J155" s="22" t="n"/>
      <c r="K155" s="33" t="n"/>
      <c r="L155" s="33" t="n"/>
      <c r="M155" s="33" t="n"/>
      <c r="N155" s="24" t="n"/>
      <c r="O155" s="33" t="n"/>
      <c r="P155" s="24" t="n"/>
      <c r="Q155" s="24" t="n"/>
      <c r="R155" s="25">
        <f>IF($A155="","",IF(OR($J155="Resolved",$J155="Canceled"),"Closed","Active"))</f>
        <v/>
      </c>
      <c r="S155" s="26">
        <f>IF(OR($A155="",$H155=""),"",MAX(0,IF(AND($J155="Resolved",ISNUMBER($O155)),$O155,Dashboard!$B$3)-$H155))</f>
        <v/>
      </c>
      <c r="T155" s="26">
        <f>IF($A155="","",IF($L155="","",MAX(0,Dashboard!$B$3-$L155)))</f>
        <v/>
      </c>
      <c r="U155" s="25">
        <f>IF($S155="","",IF($S155&lt;=7,"0–7 Days",IF($S155&lt;=14,"8–14 Days",IF($S155&lt;=30,"15–30 Days",IF($S155&lt;=60,"31–60 Days","61+ Days")))))</f>
        <v/>
      </c>
      <c r="V155" s="25">
        <f>IF($A155="","",IF($R155="Closed","Closed",IF($K155="","No Target Date",IF($K155&lt;Dashboard!$B$3,"Overdue",IF($K155&lt;=Dashboard!$B$3+Dashboard!$E$3,"Due Soon","On Track")))))</f>
        <v/>
      </c>
      <c r="W155" s="25">
        <f>IF($A155="","",IF($R155="Closed","",IF(AND($M155&lt;&gt;"",$M155&lt;Dashboard!$B$3),"Follow-Up Needed",IF(AND($L155&lt;&gt;"",Dashboard!$B$3-$L155&gt;Dashboard!$I$3),"Follow-Up Needed",""))))</f>
        <v/>
      </c>
      <c r="X155" s="27">
        <f>IF($A155="","",IF(OR($E155="",$F155=""),"Missing Type or Category",IF(COUNTIFS(Lists!$E$2:$E$15,$F155,Lists!$F$2:$F$15,$E155)=1,"OK","Category Mismatch")))</f>
        <v/>
      </c>
      <c r="Y155" s="27">
        <f>IF($A155="","",IF($B155="","Missing Learner Alias",IF($C155="","Missing Program",IF($D155="","Missing Delivery Site",IF($E155="","Missing Hold Category",IF($F155="","Missing Hold Type",IF($G155="","Missing Priority",IF($H155="","Missing Date Opened",IF($J155="","Missing Status",IF(AND($R155="Active",$K155=""),"Missing Target Date",IF(AND($J155="Resolved",$O155=""),"Missing Resolution Date",IF(AND(OR($J155="Resolved",$J155="Canceled"),$P155=""),"Missing Resolution Outcome",IF($X155&lt;&gt;"OK",$X155,"OK"))))))))))))</f>
        <v/>
      </c>
      <c r="Z155" s="27">
        <f>IF($A155="","",IF($Y155&lt;&gt;"OK","Data Issue",IF($G155="Critical","Critical",IF($V155="Overdue","Overdue",IF($W155="Follow-Up Needed","Follow-Up Needed",IF($I155="","Unassigned",""))))))</f>
        <v/>
      </c>
    </row>
    <row r="156">
      <c r="A156" s="22" t="n"/>
      <c r="B156" s="22" t="n"/>
      <c r="C156" s="22" t="n"/>
      <c r="D156" s="22" t="n"/>
      <c r="E156" s="22" t="n"/>
      <c r="F156" s="22" t="n"/>
      <c r="G156" s="22" t="n"/>
      <c r="H156" s="33" t="n"/>
      <c r="I156" s="22" t="n"/>
      <c r="J156" s="22" t="n"/>
      <c r="K156" s="33" t="n"/>
      <c r="L156" s="33" t="n"/>
      <c r="M156" s="33" t="n"/>
      <c r="N156" s="24" t="n"/>
      <c r="O156" s="33" t="n"/>
      <c r="P156" s="24" t="n"/>
      <c r="Q156" s="24" t="n"/>
      <c r="R156" s="25">
        <f>IF($A156="","",IF(OR($J156="Resolved",$J156="Canceled"),"Closed","Active"))</f>
        <v/>
      </c>
      <c r="S156" s="26">
        <f>IF(OR($A156="",$H156=""),"",MAX(0,IF(AND($J156="Resolved",ISNUMBER($O156)),$O156,Dashboard!$B$3)-$H156))</f>
        <v/>
      </c>
      <c r="T156" s="26">
        <f>IF($A156="","",IF($L156="","",MAX(0,Dashboard!$B$3-$L156)))</f>
        <v/>
      </c>
      <c r="U156" s="25">
        <f>IF($S156="","",IF($S156&lt;=7,"0–7 Days",IF($S156&lt;=14,"8–14 Days",IF($S156&lt;=30,"15–30 Days",IF($S156&lt;=60,"31–60 Days","61+ Days")))))</f>
        <v/>
      </c>
      <c r="V156" s="25">
        <f>IF($A156="","",IF($R156="Closed","Closed",IF($K156="","No Target Date",IF($K156&lt;Dashboard!$B$3,"Overdue",IF($K156&lt;=Dashboard!$B$3+Dashboard!$E$3,"Due Soon","On Track")))))</f>
        <v/>
      </c>
      <c r="W156" s="25">
        <f>IF($A156="","",IF($R156="Closed","",IF(AND($M156&lt;&gt;"",$M156&lt;Dashboard!$B$3),"Follow-Up Needed",IF(AND($L156&lt;&gt;"",Dashboard!$B$3-$L156&gt;Dashboard!$I$3),"Follow-Up Needed",""))))</f>
        <v/>
      </c>
      <c r="X156" s="27">
        <f>IF($A156="","",IF(OR($E156="",$F156=""),"Missing Type or Category",IF(COUNTIFS(Lists!$E$2:$E$15,$F156,Lists!$F$2:$F$15,$E156)=1,"OK","Category Mismatch")))</f>
        <v/>
      </c>
      <c r="Y156" s="27">
        <f>IF($A156="","",IF($B156="","Missing Learner Alias",IF($C156="","Missing Program",IF($D156="","Missing Delivery Site",IF($E156="","Missing Hold Category",IF($F156="","Missing Hold Type",IF($G156="","Missing Priority",IF($H156="","Missing Date Opened",IF($J156="","Missing Status",IF(AND($R156="Active",$K156=""),"Missing Target Date",IF(AND($J156="Resolved",$O156=""),"Missing Resolution Date",IF(AND(OR($J156="Resolved",$J156="Canceled"),$P156=""),"Missing Resolution Outcome",IF($X156&lt;&gt;"OK",$X156,"OK"))))))))))))</f>
        <v/>
      </c>
      <c r="Z156" s="27">
        <f>IF($A156="","",IF($Y156&lt;&gt;"OK","Data Issue",IF($G156="Critical","Critical",IF($V156="Overdue","Overdue",IF($W156="Follow-Up Needed","Follow-Up Needed",IF($I156="","Unassigned",""))))))</f>
        <v/>
      </c>
    </row>
    <row r="157">
      <c r="A157" s="22" t="n"/>
      <c r="B157" s="22" t="n"/>
      <c r="C157" s="22" t="n"/>
      <c r="D157" s="22" t="n"/>
      <c r="E157" s="22" t="n"/>
      <c r="F157" s="22" t="n"/>
      <c r="G157" s="22" t="n"/>
      <c r="H157" s="33" t="n"/>
      <c r="I157" s="22" t="n"/>
      <c r="J157" s="22" t="n"/>
      <c r="K157" s="33" t="n"/>
      <c r="L157" s="33" t="n"/>
      <c r="M157" s="33" t="n"/>
      <c r="N157" s="24" t="n"/>
      <c r="O157" s="33" t="n"/>
      <c r="P157" s="24" t="n"/>
      <c r="Q157" s="24" t="n"/>
      <c r="R157" s="25">
        <f>IF($A157="","",IF(OR($J157="Resolved",$J157="Canceled"),"Closed","Active"))</f>
        <v/>
      </c>
      <c r="S157" s="26">
        <f>IF(OR($A157="",$H157=""),"",MAX(0,IF(AND($J157="Resolved",ISNUMBER($O157)),$O157,Dashboard!$B$3)-$H157))</f>
        <v/>
      </c>
      <c r="T157" s="26">
        <f>IF($A157="","",IF($L157="","",MAX(0,Dashboard!$B$3-$L157)))</f>
        <v/>
      </c>
      <c r="U157" s="25">
        <f>IF($S157="","",IF($S157&lt;=7,"0–7 Days",IF($S157&lt;=14,"8–14 Days",IF($S157&lt;=30,"15–30 Days",IF($S157&lt;=60,"31–60 Days","61+ Days")))))</f>
        <v/>
      </c>
      <c r="V157" s="25">
        <f>IF($A157="","",IF($R157="Closed","Closed",IF($K157="","No Target Date",IF($K157&lt;Dashboard!$B$3,"Overdue",IF($K157&lt;=Dashboard!$B$3+Dashboard!$E$3,"Due Soon","On Track")))))</f>
        <v/>
      </c>
      <c r="W157" s="25">
        <f>IF($A157="","",IF($R157="Closed","",IF(AND($M157&lt;&gt;"",$M157&lt;Dashboard!$B$3),"Follow-Up Needed",IF(AND($L157&lt;&gt;"",Dashboard!$B$3-$L157&gt;Dashboard!$I$3),"Follow-Up Needed",""))))</f>
        <v/>
      </c>
      <c r="X157" s="27">
        <f>IF($A157="","",IF(OR($E157="",$F157=""),"Missing Type or Category",IF(COUNTIFS(Lists!$E$2:$E$15,$F157,Lists!$F$2:$F$15,$E157)=1,"OK","Category Mismatch")))</f>
        <v/>
      </c>
      <c r="Y157" s="27">
        <f>IF($A157="","",IF($B157="","Missing Learner Alias",IF($C157="","Missing Program",IF($D157="","Missing Delivery Site",IF($E157="","Missing Hold Category",IF($F157="","Missing Hold Type",IF($G157="","Missing Priority",IF($H157="","Missing Date Opened",IF($J157="","Missing Status",IF(AND($R157="Active",$K157=""),"Missing Target Date",IF(AND($J157="Resolved",$O157=""),"Missing Resolution Date",IF(AND(OR($J157="Resolved",$J157="Canceled"),$P157=""),"Missing Resolution Outcome",IF($X157&lt;&gt;"OK",$X157,"OK"))))))))))))</f>
        <v/>
      </c>
      <c r="Z157" s="27">
        <f>IF($A157="","",IF($Y157&lt;&gt;"OK","Data Issue",IF($G157="Critical","Critical",IF($V157="Overdue","Overdue",IF($W157="Follow-Up Needed","Follow-Up Needed",IF($I157="","Unassigned",""))))))</f>
        <v/>
      </c>
    </row>
    <row r="158">
      <c r="A158" s="22" t="n"/>
      <c r="B158" s="22" t="n"/>
      <c r="C158" s="22" t="n"/>
      <c r="D158" s="22" t="n"/>
      <c r="E158" s="22" t="n"/>
      <c r="F158" s="22" t="n"/>
      <c r="G158" s="22" t="n"/>
      <c r="H158" s="33" t="n"/>
      <c r="I158" s="22" t="n"/>
      <c r="J158" s="22" t="n"/>
      <c r="K158" s="33" t="n"/>
      <c r="L158" s="33" t="n"/>
      <c r="M158" s="33" t="n"/>
      <c r="N158" s="24" t="n"/>
      <c r="O158" s="33" t="n"/>
      <c r="P158" s="24" t="n"/>
      <c r="Q158" s="24" t="n"/>
      <c r="R158" s="25">
        <f>IF($A158="","",IF(OR($J158="Resolved",$J158="Canceled"),"Closed","Active"))</f>
        <v/>
      </c>
      <c r="S158" s="26">
        <f>IF(OR($A158="",$H158=""),"",MAX(0,IF(AND($J158="Resolved",ISNUMBER($O158)),$O158,Dashboard!$B$3)-$H158))</f>
        <v/>
      </c>
      <c r="T158" s="26">
        <f>IF($A158="","",IF($L158="","",MAX(0,Dashboard!$B$3-$L158)))</f>
        <v/>
      </c>
      <c r="U158" s="25">
        <f>IF($S158="","",IF($S158&lt;=7,"0–7 Days",IF($S158&lt;=14,"8–14 Days",IF($S158&lt;=30,"15–30 Days",IF($S158&lt;=60,"31–60 Days","61+ Days")))))</f>
        <v/>
      </c>
      <c r="V158" s="25">
        <f>IF($A158="","",IF($R158="Closed","Closed",IF($K158="","No Target Date",IF($K158&lt;Dashboard!$B$3,"Overdue",IF($K158&lt;=Dashboard!$B$3+Dashboard!$E$3,"Due Soon","On Track")))))</f>
        <v/>
      </c>
      <c r="W158" s="25">
        <f>IF($A158="","",IF($R158="Closed","",IF(AND($M158&lt;&gt;"",$M158&lt;Dashboard!$B$3),"Follow-Up Needed",IF(AND($L158&lt;&gt;"",Dashboard!$B$3-$L158&gt;Dashboard!$I$3),"Follow-Up Needed",""))))</f>
        <v/>
      </c>
      <c r="X158" s="27">
        <f>IF($A158="","",IF(OR($E158="",$F158=""),"Missing Type or Category",IF(COUNTIFS(Lists!$E$2:$E$15,$F158,Lists!$F$2:$F$15,$E158)=1,"OK","Category Mismatch")))</f>
        <v/>
      </c>
      <c r="Y158" s="27">
        <f>IF($A158="","",IF($B158="","Missing Learner Alias",IF($C158="","Missing Program",IF($D158="","Missing Delivery Site",IF($E158="","Missing Hold Category",IF($F158="","Missing Hold Type",IF($G158="","Missing Priority",IF($H158="","Missing Date Opened",IF($J158="","Missing Status",IF(AND($R158="Active",$K158=""),"Missing Target Date",IF(AND($J158="Resolved",$O158=""),"Missing Resolution Date",IF(AND(OR($J158="Resolved",$J158="Canceled"),$P158=""),"Missing Resolution Outcome",IF($X158&lt;&gt;"OK",$X158,"OK"))))))))))))</f>
        <v/>
      </c>
      <c r="Z158" s="27">
        <f>IF($A158="","",IF($Y158&lt;&gt;"OK","Data Issue",IF($G158="Critical","Critical",IF($V158="Overdue","Overdue",IF($W158="Follow-Up Needed","Follow-Up Needed",IF($I158="","Unassigned",""))))))</f>
        <v/>
      </c>
    </row>
    <row r="159">
      <c r="A159" s="22" t="n"/>
      <c r="B159" s="22" t="n"/>
      <c r="C159" s="22" t="n"/>
      <c r="D159" s="22" t="n"/>
      <c r="E159" s="22" t="n"/>
      <c r="F159" s="22" t="n"/>
      <c r="G159" s="22" t="n"/>
      <c r="H159" s="33" t="n"/>
      <c r="I159" s="22" t="n"/>
      <c r="J159" s="22" t="n"/>
      <c r="K159" s="33" t="n"/>
      <c r="L159" s="33" t="n"/>
      <c r="M159" s="33" t="n"/>
      <c r="N159" s="24" t="n"/>
      <c r="O159" s="33" t="n"/>
      <c r="P159" s="24" t="n"/>
      <c r="Q159" s="24" t="n"/>
      <c r="R159" s="25">
        <f>IF($A159="","",IF(OR($J159="Resolved",$J159="Canceled"),"Closed","Active"))</f>
        <v/>
      </c>
      <c r="S159" s="26">
        <f>IF(OR($A159="",$H159=""),"",MAX(0,IF(AND($J159="Resolved",ISNUMBER($O159)),$O159,Dashboard!$B$3)-$H159))</f>
        <v/>
      </c>
      <c r="T159" s="26">
        <f>IF($A159="","",IF($L159="","",MAX(0,Dashboard!$B$3-$L159)))</f>
        <v/>
      </c>
      <c r="U159" s="25">
        <f>IF($S159="","",IF($S159&lt;=7,"0–7 Days",IF($S159&lt;=14,"8–14 Days",IF($S159&lt;=30,"15–30 Days",IF($S159&lt;=60,"31–60 Days","61+ Days")))))</f>
        <v/>
      </c>
      <c r="V159" s="25">
        <f>IF($A159="","",IF($R159="Closed","Closed",IF($K159="","No Target Date",IF($K159&lt;Dashboard!$B$3,"Overdue",IF($K159&lt;=Dashboard!$B$3+Dashboard!$E$3,"Due Soon","On Track")))))</f>
        <v/>
      </c>
      <c r="W159" s="25">
        <f>IF($A159="","",IF($R159="Closed","",IF(AND($M159&lt;&gt;"",$M159&lt;Dashboard!$B$3),"Follow-Up Needed",IF(AND($L159&lt;&gt;"",Dashboard!$B$3-$L159&gt;Dashboard!$I$3),"Follow-Up Needed",""))))</f>
        <v/>
      </c>
      <c r="X159" s="27">
        <f>IF($A159="","",IF(OR($E159="",$F159=""),"Missing Type or Category",IF(COUNTIFS(Lists!$E$2:$E$15,$F159,Lists!$F$2:$F$15,$E159)=1,"OK","Category Mismatch")))</f>
        <v/>
      </c>
      <c r="Y159" s="27">
        <f>IF($A159="","",IF($B159="","Missing Learner Alias",IF($C159="","Missing Program",IF($D159="","Missing Delivery Site",IF($E159="","Missing Hold Category",IF($F159="","Missing Hold Type",IF($G159="","Missing Priority",IF($H159="","Missing Date Opened",IF($J159="","Missing Status",IF(AND($R159="Active",$K159=""),"Missing Target Date",IF(AND($J159="Resolved",$O159=""),"Missing Resolution Date",IF(AND(OR($J159="Resolved",$J159="Canceled"),$P159=""),"Missing Resolution Outcome",IF($X159&lt;&gt;"OK",$X159,"OK"))))))))))))</f>
        <v/>
      </c>
      <c r="Z159" s="27">
        <f>IF($A159="","",IF($Y159&lt;&gt;"OK","Data Issue",IF($G159="Critical","Critical",IF($V159="Overdue","Overdue",IF($W159="Follow-Up Needed","Follow-Up Needed",IF($I159="","Unassigned",""))))))</f>
        <v/>
      </c>
    </row>
    <row r="160">
      <c r="A160" s="22" t="n"/>
      <c r="B160" s="22" t="n"/>
      <c r="C160" s="22" t="n"/>
      <c r="D160" s="22" t="n"/>
      <c r="E160" s="22" t="n"/>
      <c r="F160" s="22" t="n"/>
      <c r="G160" s="22" t="n"/>
      <c r="H160" s="33" t="n"/>
      <c r="I160" s="22" t="n"/>
      <c r="J160" s="22" t="n"/>
      <c r="K160" s="33" t="n"/>
      <c r="L160" s="33" t="n"/>
      <c r="M160" s="33" t="n"/>
      <c r="N160" s="24" t="n"/>
      <c r="O160" s="33" t="n"/>
      <c r="P160" s="24" t="n"/>
      <c r="Q160" s="24" t="n"/>
      <c r="R160" s="25">
        <f>IF($A160="","",IF(OR($J160="Resolved",$J160="Canceled"),"Closed","Active"))</f>
        <v/>
      </c>
      <c r="S160" s="26">
        <f>IF(OR($A160="",$H160=""),"",MAX(0,IF(AND($J160="Resolved",ISNUMBER($O160)),$O160,Dashboard!$B$3)-$H160))</f>
        <v/>
      </c>
      <c r="T160" s="26">
        <f>IF($A160="","",IF($L160="","",MAX(0,Dashboard!$B$3-$L160)))</f>
        <v/>
      </c>
      <c r="U160" s="25">
        <f>IF($S160="","",IF($S160&lt;=7,"0–7 Days",IF($S160&lt;=14,"8–14 Days",IF($S160&lt;=30,"15–30 Days",IF($S160&lt;=60,"31–60 Days","61+ Days")))))</f>
        <v/>
      </c>
      <c r="V160" s="25">
        <f>IF($A160="","",IF($R160="Closed","Closed",IF($K160="","No Target Date",IF($K160&lt;Dashboard!$B$3,"Overdue",IF($K160&lt;=Dashboard!$B$3+Dashboard!$E$3,"Due Soon","On Track")))))</f>
        <v/>
      </c>
      <c r="W160" s="25">
        <f>IF($A160="","",IF($R160="Closed","",IF(AND($M160&lt;&gt;"",$M160&lt;Dashboard!$B$3),"Follow-Up Needed",IF(AND($L160&lt;&gt;"",Dashboard!$B$3-$L160&gt;Dashboard!$I$3),"Follow-Up Needed",""))))</f>
        <v/>
      </c>
      <c r="X160" s="27">
        <f>IF($A160="","",IF(OR($E160="",$F160=""),"Missing Type or Category",IF(COUNTIFS(Lists!$E$2:$E$15,$F160,Lists!$F$2:$F$15,$E160)=1,"OK","Category Mismatch")))</f>
        <v/>
      </c>
      <c r="Y160" s="27">
        <f>IF($A160="","",IF($B160="","Missing Learner Alias",IF($C160="","Missing Program",IF($D160="","Missing Delivery Site",IF($E160="","Missing Hold Category",IF($F160="","Missing Hold Type",IF($G160="","Missing Priority",IF($H160="","Missing Date Opened",IF($J160="","Missing Status",IF(AND($R160="Active",$K160=""),"Missing Target Date",IF(AND($J160="Resolved",$O160=""),"Missing Resolution Date",IF(AND(OR($J160="Resolved",$J160="Canceled"),$P160=""),"Missing Resolution Outcome",IF($X160&lt;&gt;"OK",$X160,"OK"))))))))))))</f>
        <v/>
      </c>
      <c r="Z160" s="27">
        <f>IF($A160="","",IF($Y160&lt;&gt;"OK","Data Issue",IF($G160="Critical","Critical",IF($V160="Overdue","Overdue",IF($W160="Follow-Up Needed","Follow-Up Needed",IF($I160="","Unassigned",""))))))</f>
        <v/>
      </c>
    </row>
    <row r="161">
      <c r="A161" s="22" t="n"/>
      <c r="B161" s="22" t="n"/>
      <c r="C161" s="22" t="n"/>
      <c r="D161" s="22" t="n"/>
      <c r="E161" s="22" t="n"/>
      <c r="F161" s="22" t="n"/>
      <c r="G161" s="22" t="n"/>
      <c r="H161" s="33" t="n"/>
      <c r="I161" s="22" t="n"/>
      <c r="J161" s="22" t="n"/>
      <c r="K161" s="33" t="n"/>
      <c r="L161" s="33" t="n"/>
      <c r="M161" s="33" t="n"/>
      <c r="N161" s="24" t="n"/>
      <c r="O161" s="33" t="n"/>
      <c r="P161" s="24" t="n"/>
      <c r="Q161" s="24" t="n"/>
      <c r="R161" s="25">
        <f>IF($A161="","",IF(OR($J161="Resolved",$J161="Canceled"),"Closed","Active"))</f>
        <v/>
      </c>
      <c r="S161" s="26">
        <f>IF(OR($A161="",$H161=""),"",MAX(0,IF(AND($J161="Resolved",ISNUMBER($O161)),$O161,Dashboard!$B$3)-$H161))</f>
        <v/>
      </c>
      <c r="T161" s="26">
        <f>IF($A161="","",IF($L161="","",MAX(0,Dashboard!$B$3-$L161)))</f>
        <v/>
      </c>
      <c r="U161" s="25">
        <f>IF($S161="","",IF($S161&lt;=7,"0–7 Days",IF($S161&lt;=14,"8–14 Days",IF($S161&lt;=30,"15–30 Days",IF($S161&lt;=60,"31–60 Days","61+ Days")))))</f>
        <v/>
      </c>
      <c r="V161" s="25">
        <f>IF($A161="","",IF($R161="Closed","Closed",IF($K161="","No Target Date",IF($K161&lt;Dashboard!$B$3,"Overdue",IF($K161&lt;=Dashboard!$B$3+Dashboard!$E$3,"Due Soon","On Track")))))</f>
        <v/>
      </c>
      <c r="W161" s="25">
        <f>IF($A161="","",IF($R161="Closed","",IF(AND($M161&lt;&gt;"",$M161&lt;Dashboard!$B$3),"Follow-Up Needed",IF(AND($L161&lt;&gt;"",Dashboard!$B$3-$L161&gt;Dashboard!$I$3),"Follow-Up Needed",""))))</f>
        <v/>
      </c>
      <c r="X161" s="27">
        <f>IF($A161="","",IF(OR($E161="",$F161=""),"Missing Type or Category",IF(COUNTIFS(Lists!$E$2:$E$15,$F161,Lists!$F$2:$F$15,$E161)=1,"OK","Category Mismatch")))</f>
        <v/>
      </c>
      <c r="Y161" s="27">
        <f>IF($A161="","",IF($B161="","Missing Learner Alias",IF($C161="","Missing Program",IF($D161="","Missing Delivery Site",IF($E161="","Missing Hold Category",IF($F161="","Missing Hold Type",IF($G161="","Missing Priority",IF($H161="","Missing Date Opened",IF($J161="","Missing Status",IF(AND($R161="Active",$K161=""),"Missing Target Date",IF(AND($J161="Resolved",$O161=""),"Missing Resolution Date",IF(AND(OR($J161="Resolved",$J161="Canceled"),$P161=""),"Missing Resolution Outcome",IF($X161&lt;&gt;"OK",$X161,"OK"))))))))))))</f>
        <v/>
      </c>
      <c r="Z161" s="27">
        <f>IF($A161="","",IF($Y161&lt;&gt;"OK","Data Issue",IF($G161="Critical","Critical",IF($V161="Overdue","Overdue",IF($W161="Follow-Up Needed","Follow-Up Needed",IF($I161="","Unassigned",""))))))</f>
        <v/>
      </c>
    </row>
    <row r="162">
      <c r="A162" s="22" t="n"/>
      <c r="B162" s="22" t="n"/>
      <c r="C162" s="22" t="n"/>
      <c r="D162" s="22" t="n"/>
      <c r="E162" s="22" t="n"/>
      <c r="F162" s="22" t="n"/>
      <c r="G162" s="22" t="n"/>
      <c r="H162" s="33" t="n"/>
      <c r="I162" s="22" t="n"/>
      <c r="J162" s="22" t="n"/>
      <c r="K162" s="33" t="n"/>
      <c r="L162" s="33" t="n"/>
      <c r="M162" s="33" t="n"/>
      <c r="N162" s="24" t="n"/>
      <c r="O162" s="33" t="n"/>
      <c r="P162" s="24" t="n"/>
      <c r="Q162" s="24" t="n"/>
      <c r="R162" s="25">
        <f>IF($A162="","",IF(OR($J162="Resolved",$J162="Canceled"),"Closed","Active"))</f>
        <v/>
      </c>
      <c r="S162" s="26">
        <f>IF(OR($A162="",$H162=""),"",MAX(0,IF(AND($J162="Resolved",ISNUMBER($O162)),$O162,Dashboard!$B$3)-$H162))</f>
        <v/>
      </c>
      <c r="T162" s="26">
        <f>IF($A162="","",IF($L162="","",MAX(0,Dashboard!$B$3-$L162)))</f>
        <v/>
      </c>
      <c r="U162" s="25">
        <f>IF($S162="","",IF($S162&lt;=7,"0–7 Days",IF($S162&lt;=14,"8–14 Days",IF($S162&lt;=30,"15–30 Days",IF($S162&lt;=60,"31–60 Days","61+ Days")))))</f>
        <v/>
      </c>
      <c r="V162" s="25">
        <f>IF($A162="","",IF($R162="Closed","Closed",IF($K162="","No Target Date",IF($K162&lt;Dashboard!$B$3,"Overdue",IF($K162&lt;=Dashboard!$B$3+Dashboard!$E$3,"Due Soon","On Track")))))</f>
        <v/>
      </c>
      <c r="W162" s="25">
        <f>IF($A162="","",IF($R162="Closed","",IF(AND($M162&lt;&gt;"",$M162&lt;Dashboard!$B$3),"Follow-Up Needed",IF(AND($L162&lt;&gt;"",Dashboard!$B$3-$L162&gt;Dashboard!$I$3),"Follow-Up Needed",""))))</f>
        <v/>
      </c>
      <c r="X162" s="27">
        <f>IF($A162="","",IF(OR($E162="",$F162=""),"Missing Type or Category",IF(COUNTIFS(Lists!$E$2:$E$15,$F162,Lists!$F$2:$F$15,$E162)=1,"OK","Category Mismatch")))</f>
        <v/>
      </c>
      <c r="Y162" s="27">
        <f>IF($A162="","",IF($B162="","Missing Learner Alias",IF($C162="","Missing Program",IF($D162="","Missing Delivery Site",IF($E162="","Missing Hold Category",IF($F162="","Missing Hold Type",IF($G162="","Missing Priority",IF($H162="","Missing Date Opened",IF($J162="","Missing Status",IF(AND($R162="Active",$K162=""),"Missing Target Date",IF(AND($J162="Resolved",$O162=""),"Missing Resolution Date",IF(AND(OR($J162="Resolved",$J162="Canceled"),$P162=""),"Missing Resolution Outcome",IF($X162&lt;&gt;"OK",$X162,"OK"))))))))))))</f>
        <v/>
      </c>
      <c r="Z162" s="27">
        <f>IF($A162="","",IF($Y162&lt;&gt;"OK","Data Issue",IF($G162="Critical","Critical",IF($V162="Overdue","Overdue",IF($W162="Follow-Up Needed","Follow-Up Needed",IF($I162="","Unassigned",""))))))</f>
        <v/>
      </c>
    </row>
    <row r="163">
      <c r="A163" s="22" t="n"/>
      <c r="B163" s="22" t="n"/>
      <c r="C163" s="22" t="n"/>
      <c r="D163" s="22" t="n"/>
      <c r="E163" s="22" t="n"/>
      <c r="F163" s="22" t="n"/>
      <c r="G163" s="22" t="n"/>
      <c r="H163" s="33" t="n"/>
      <c r="I163" s="22" t="n"/>
      <c r="J163" s="22" t="n"/>
      <c r="K163" s="33" t="n"/>
      <c r="L163" s="33" t="n"/>
      <c r="M163" s="33" t="n"/>
      <c r="N163" s="24" t="n"/>
      <c r="O163" s="33" t="n"/>
      <c r="P163" s="24" t="n"/>
      <c r="Q163" s="24" t="n"/>
      <c r="R163" s="25">
        <f>IF($A163="","",IF(OR($J163="Resolved",$J163="Canceled"),"Closed","Active"))</f>
        <v/>
      </c>
      <c r="S163" s="26">
        <f>IF(OR($A163="",$H163=""),"",MAX(0,IF(AND($J163="Resolved",ISNUMBER($O163)),$O163,Dashboard!$B$3)-$H163))</f>
        <v/>
      </c>
      <c r="T163" s="26">
        <f>IF($A163="","",IF($L163="","",MAX(0,Dashboard!$B$3-$L163)))</f>
        <v/>
      </c>
      <c r="U163" s="25">
        <f>IF($S163="","",IF($S163&lt;=7,"0–7 Days",IF($S163&lt;=14,"8–14 Days",IF($S163&lt;=30,"15–30 Days",IF($S163&lt;=60,"31–60 Days","61+ Days")))))</f>
        <v/>
      </c>
      <c r="V163" s="25">
        <f>IF($A163="","",IF($R163="Closed","Closed",IF($K163="","No Target Date",IF($K163&lt;Dashboard!$B$3,"Overdue",IF($K163&lt;=Dashboard!$B$3+Dashboard!$E$3,"Due Soon","On Track")))))</f>
        <v/>
      </c>
      <c r="W163" s="25">
        <f>IF($A163="","",IF($R163="Closed","",IF(AND($M163&lt;&gt;"",$M163&lt;Dashboard!$B$3),"Follow-Up Needed",IF(AND($L163&lt;&gt;"",Dashboard!$B$3-$L163&gt;Dashboard!$I$3),"Follow-Up Needed",""))))</f>
        <v/>
      </c>
      <c r="X163" s="27">
        <f>IF($A163="","",IF(OR($E163="",$F163=""),"Missing Type or Category",IF(COUNTIFS(Lists!$E$2:$E$15,$F163,Lists!$F$2:$F$15,$E163)=1,"OK","Category Mismatch")))</f>
        <v/>
      </c>
      <c r="Y163" s="27">
        <f>IF($A163="","",IF($B163="","Missing Learner Alias",IF($C163="","Missing Program",IF($D163="","Missing Delivery Site",IF($E163="","Missing Hold Category",IF($F163="","Missing Hold Type",IF($G163="","Missing Priority",IF($H163="","Missing Date Opened",IF($J163="","Missing Status",IF(AND($R163="Active",$K163=""),"Missing Target Date",IF(AND($J163="Resolved",$O163=""),"Missing Resolution Date",IF(AND(OR($J163="Resolved",$J163="Canceled"),$P163=""),"Missing Resolution Outcome",IF($X163&lt;&gt;"OK",$X163,"OK"))))))))))))</f>
        <v/>
      </c>
      <c r="Z163" s="27">
        <f>IF($A163="","",IF($Y163&lt;&gt;"OK","Data Issue",IF($G163="Critical","Critical",IF($V163="Overdue","Overdue",IF($W163="Follow-Up Needed","Follow-Up Needed",IF($I163="","Unassigned",""))))))</f>
        <v/>
      </c>
    </row>
    <row r="164">
      <c r="A164" s="22" t="n"/>
      <c r="B164" s="22" t="n"/>
      <c r="C164" s="22" t="n"/>
      <c r="D164" s="22" t="n"/>
      <c r="E164" s="22" t="n"/>
      <c r="F164" s="22" t="n"/>
      <c r="G164" s="22" t="n"/>
      <c r="H164" s="33" t="n"/>
      <c r="I164" s="22" t="n"/>
      <c r="J164" s="22" t="n"/>
      <c r="K164" s="33" t="n"/>
      <c r="L164" s="33" t="n"/>
      <c r="M164" s="33" t="n"/>
      <c r="N164" s="24" t="n"/>
      <c r="O164" s="33" t="n"/>
      <c r="P164" s="24" t="n"/>
      <c r="Q164" s="24" t="n"/>
      <c r="R164" s="25">
        <f>IF($A164="","",IF(OR($J164="Resolved",$J164="Canceled"),"Closed","Active"))</f>
        <v/>
      </c>
      <c r="S164" s="26">
        <f>IF(OR($A164="",$H164=""),"",MAX(0,IF(AND($J164="Resolved",ISNUMBER($O164)),$O164,Dashboard!$B$3)-$H164))</f>
        <v/>
      </c>
      <c r="T164" s="26">
        <f>IF($A164="","",IF($L164="","",MAX(0,Dashboard!$B$3-$L164)))</f>
        <v/>
      </c>
      <c r="U164" s="25">
        <f>IF($S164="","",IF($S164&lt;=7,"0–7 Days",IF($S164&lt;=14,"8–14 Days",IF($S164&lt;=30,"15–30 Days",IF($S164&lt;=60,"31–60 Days","61+ Days")))))</f>
        <v/>
      </c>
      <c r="V164" s="25">
        <f>IF($A164="","",IF($R164="Closed","Closed",IF($K164="","No Target Date",IF($K164&lt;Dashboard!$B$3,"Overdue",IF($K164&lt;=Dashboard!$B$3+Dashboard!$E$3,"Due Soon","On Track")))))</f>
        <v/>
      </c>
      <c r="W164" s="25">
        <f>IF($A164="","",IF($R164="Closed","",IF(AND($M164&lt;&gt;"",$M164&lt;Dashboard!$B$3),"Follow-Up Needed",IF(AND($L164&lt;&gt;"",Dashboard!$B$3-$L164&gt;Dashboard!$I$3),"Follow-Up Needed",""))))</f>
        <v/>
      </c>
      <c r="X164" s="27">
        <f>IF($A164="","",IF(OR($E164="",$F164=""),"Missing Type or Category",IF(COUNTIFS(Lists!$E$2:$E$15,$F164,Lists!$F$2:$F$15,$E164)=1,"OK","Category Mismatch")))</f>
        <v/>
      </c>
      <c r="Y164" s="27">
        <f>IF($A164="","",IF($B164="","Missing Learner Alias",IF($C164="","Missing Program",IF($D164="","Missing Delivery Site",IF($E164="","Missing Hold Category",IF($F164="","Missing Hold Type",IF($G164="","Missing Priority",IF($H164="","Missing Date Opened",IF($J164="","Missing Status",IF(AND($R164="Active",$K164=""),"Missing Target Date",IF(AND($J164="Resolved",$O164=""),"Missing Resolution Date",IF(AND(OR($J164="Resolved",$J164="Canceled"),$P164=""),"Missing Resolution Outcome",IF($X164&lt;&gt;"OK",$X164,"OK"))))))))))))</f>
        <v/>
      </c>
      <c r="Z164" s="27">
        <f>IF($A164="","",IF($Y164&lt;&gt;"OK","Data Issue",IF($G164="Critical","Critical",IF($V164="Overdue","Overdue",IF($W164="Follow-Up Needed","Follow-Up Needed",IF($I164="","Unassigned",""))))))</f>
        <v/>
      </c>
    </row>
    <row r="165">
      <c r="A165" s="22" t="n"/>
      <c r="B165" s="22" t="n"/>
      <c r="C165" s="22" t="n"/>
      <c r="D165" s="22" t="n"/>
      <c r="E165" s="22" t="n"/>
      <c r="F165" s="22" t="n"/>
      <c r="G165" s="22" t="n"/>
      <c r="H165" s="33" t="n"/>
      <c r="I165" s="22" t="n"/>
      <c r="J165" s="22" t="n"/>
      <c r="K165" s="33" t="n"/>
      <c r="L165" s="33" t="n"/>
      <c r="M165" s="33" t="n"/>
      <c r="N165" s="24" t="n"/>
      <c r="O165" s="33" t="n"/>
      <c r="P165" s="24" t="n"/>
      <c r="Q165" s="24" t="n"/>
      <c r="R165" s="25">
        <f>IF($A165="","",IF(OR($J165="Resolved",$J165="Canceled"),"Closed","Active"))</f>
        <v/>
      </c>
      <c r="S165" s="26">
        <f>IF(OR($A165="",$H165=""),"",MAX(0,IF(AND($J165="Resolved",ISNUMBER($O165)),$O165,Dashboard!$B$3)-$H165))</f>
        <v/>
      </c>
      <c r="T165" s="26">
        <f>IF($A165="","",IF($L165="","",MAX(0,Dashboard!$B$3-$L165)))</f>
        <v/>
      </c>
      <c r="U165" s="25">
        <f>IF($S165="","",IF($S165&lt;=7,"0–7 Days",IF($S165&lt;=14,"8–14 Days",IF($S165&lt;=30,"15–30 Days",IF($S165&lt;=60,"31–60 Days","61+ Days")))))</f>
        <v/>
      </c>
      <c r="V165" s="25">
        <f>IF($A165="","",IF($R165="Closed","Closed",IF($K165="","No Target Date",IF($K165&lt;Dashboard!$B$3,"Overdue",IF($K165&lt;=Dashboard!$B$3+Dashboard!$E$3,"Due Soon","On Track")))))</f>
        <v/>
      </c>
      <c r="W165" s="25">
        <f>IF($A165="","",IF($R165="Closed","",IF(AND($M165&lt;&gt;"",$M165&lt;Dashboard!$B$3),"Follow-Up Needed",IF(AND($L165&lt;&gt;"",Dashboard!$B$3-$L165&gt;Dashboard!$I$3),"Follow-Up Needed",""))))</f>
        <v/>
      </c>
      <c r="X165" s="27">
        <f>IF($A165="","",IF(OR($E165="",$F165=""),"Missing Type or Category",IF(COUNTIFS(Lists!$E$2:$E$15,$F165,Lists!$F$2:$F$15,$E165)=1,"OK","Category Mismatch")))</f>
        <v/>
      </c>
      <c r="Y165" s="27">
        <f>IF($A165="","",IF($B165="","Missing Learner Alias",IF($C165="","Missing Program",IF($D165="","Missing Delivery Site",IF($E165="","Missing Hold Category",IF($F165="","Missing Hold Type",IF($G165="","Missing Priority",IF($H165="","Missing Date Opened",IF($J165="","Missing Status",IF(AND($R165="Active",$K165=""),"Missing Target Date",IF(AND($J165="Resolved",$O165=""),"Missing Resolution Date",IF(AND(OR($J165="Resolved",$J165="Canceled"),$P165=""),"Missing Resolution Outcome",IF($X165&lt;&gt;"OK",$X165,"OK"))))))))))))</f>
        <v/>
      </c>
      <c r="Z165" s="27">
        <f>IF($A165="","",IF($Y165&lt;&gt;"OK","Data Issue",IF($G165="Critical","Critical",IF($V165="Overdue","Overdue",IF($W165="Follow-Up Needed","Follow-Up Needed",IF($I165="","Unassigned",""))))))</f>
        <v/>
      </c>
    </row>
    <row r="166">
      <c r="A166" s="22" t="n"/>
      <c r="B166" s="22" t="n"/>
      <c r="C166" s="22" t="n"/>
      <c r="D166" s="22" t="n"/>
      <c r="E166" s="22" t="n"/>
      <c r="F166" s="22" t="n"/>
      <c r="G166" s="22" t="n"/>
      <c r="H166" s="33" t="n"/>
      <c r="I166" s="22" t="n"/>
      <c r="J166" s="22" t="n"/>
      <c r="K166" s="33" t="n"/>
      <c r="L166" s="33" t="n"/>
      <c r="M166" s="33" t="n"/>
      <c r="N166" s="24" t="n"/>
      <c r="O166" s="33" t="n"/>
      <c r="P166" s="24" t="n"/>
      <c r="Q166" s="24" t="n"/>
      <c r="R166" s="25">
        <f>IF($A166="","",IF(OR($J166="Resolved",$J166="Canceled"),"Closed","Active"))</f>
        <v/>
      </c>
      <c r="S166" s="26">
        <f>IF(OR($A166="",$H166=""),"",MAX(0,IF(AND($J166="Resolved",ISNUMBER($O166)),$O166,Dashboard!$B$3)-$H166))</f>
        <v/>
      </c>
      <c r="T166" s="26">
        <f>IF($A166="","",IF($L166="","",MAX(0,Dashboard!$B$3-$L166)))</f>
        <v/>
      </c>
      <c r="U166" s="25">
        <f>IF($S166="","",IF($S166&lt;=7,"0–7 Days",IF($S166&lt;=14,"8–14 Days",IF($S166&lt;=30,"15–30 Days",IF($S166&lt;=60,"31–60 Days","61+ Days")))))</f>
        <v/>
      </c>
      <c r="V166" s="25">
        <f>IF($A166="","",IF($R166="Closed","Closed",IF($K166="","No Target Date",IF($K166&lt;Dashboard!$B$3,"Overdue",IF($K166&lt;=Dashboard!$B$3+Dashboard!$E$3,"Due Soon","On Track")))))</f>
        <v/>
      </c>
      <c r="W166" s="25">
        <f>IF($A166="","",IF($R166="Closed","",IF(AND($M166&lt;&gt;"",$M166&lt;Dashboard!$B$3),"Follow-Up Needed",IF(AND($L166&lt;&gt;"",Dashboard!$B$3-$L166&gt;Dashboard!$I$3),"Follow-Up Needed",""))))</f>
        <v/>
      </c>
      <c r="X166" s="27">
        <f>IF($A166="","",IF(OR($E166="",$F166=""),"Missing Type or Category",IF(COUNTIFS(Lists!$E$2:$E$15,$F166,Lists!$F$2:$F$15,$E166)=1,"OK","Category Mismatch")))</f>
        <v/>
      </c>
      <c r="Y166" s="27">
        <f>IF($A166="","",IF($B166="","Missing Learner Alias",IF($C166="","Missing Program",IF($D166="","Missing Delivery Site",IF($E166="","Missing Hold Category",IF($F166="","Missing Hold Type",IF($G166="","Missing Priority",IF($H166="","Missing Date Opened",IF($J166="","Missing Status",IF(AND($R166="Active",$K166=""),"Missing Target Date",IF(AND($J166="Resolved",$O166=""),"Missing Resolution Date",IF(AND(OR($J166="Resolved",$J166="Canceled"),$P166=""),"Missing Resolution Outcome",IF($X166&lt;&gt;"OK",$X166,"OK"))))))))))))</f>
        <v/>
      </c>
      <c r="Z166" s="27">
        <f>IF($A166="","",IF($Y166&lt;&gt;"OK","Data Issue",IF($G166="Critical","Critical",IF($V166="Overdue","Overdue",IF($W166="Follow-Up Needed","Follow-Up Needed",IF($I166="","Unassigned",""))))))</f>
        <v/>
      </c>
    </row>
    <row r="167">
      <c r="A167" s="22" t="n"/>
      <c r="B167" s="22" t="n"/>
      <c r="C167" s="22" t="n"/>
      <c r="D167" s="22" t="n"/>
      <c r="E167" s="22" t="n"/>
      <c r="F167" s="22" t="n"/>
      <c r="G167" s="22" t="n"/>
      <c r="H167" s="33" t="n"/>
      <c r="I167" s="22" t="n"/>
      <c r="J167" s="22" t="n"/>
      <c r="K167" s="33" t="n"/>
      <c r="L167" s="33" t="n"/>
      <c r="M167" s="33" t="n"/>
      <c r="N167" s="24" t="n"/>
      <c r="O167" s="33" t="n"/>
      <c r="P167" s="24" t="n"/>
      <c r="Q167" s="24" t="n"/>
      <c r="R167" s="25">
        <f>IF($A167="","",IF(OR($J167="Resolved",$J167="Canceled"),"Closed","Active"))</f>
        <v/>
      </c>
      <c r="S167" s="26">
        <f>IF(OR($A167="",$H167=""),"",MAX(0,IF(AND($J167="Resolved",ISNUMBER($O167)),$O167,Dashboard!$B$3)-$H167))</f>
        <v/>
      </c>
      <c r="T167" s="26">
        <f>IF($A167="","",IF($L167="","",MAX(0,Dashboard!$B$3-$L167)))</f>
        <v/>
      </c>
      <c r="U167" s="25">
        <f>IF($S167="","",IF($S167&lt;=7,"0–7 Days",IF($S167&lt;=14,"8–14 Days",IF($S167&lt;=30,"15–30 Days",IF($S167&lt;=60,"31–60 Days","61+ Days")))))</f>
        <v/>
      </c>
      <c r="V167" s="25">
        <f>IF($A167="","",IF($R167="Closed","Closed",IF($K167="","No Target Date",IF($K167&lt;Dashboard!$B$3,"Overdue",IF($K167&lt;=Dashboard!$B$3+Dashboard!$E$3,"Due Soon","On Track")))))</f>
        <v/>
      </c>
      <c r="W167" s="25">
        <f>IF($A167="","",IF($R167="Closed","",IF(AND($M167&lt;&gt;"",$M167&lt;Dashboard!$B$3),"Follow-Up Needed",IF(AND($L167&lt;&gt;"",Dashboard!$B$3-$L167&gt;Dashboard!$I$3),"Follow-Up Needed",""))))</f>
        <v/>
      </c>
      <c r="X167" s="27">
        <f>IF($A167="","",IF(OR($E167="",$F167=""),"Missing Type or Category",IF(COUNTIFS(Lists!$E$2:$E$15,$F167,Lists!$F$2:$F$15,$E167)=1,"OK","Category Mismatch")))</f>
        <v/>
      </c>
      <c r="Y167" s="27">
        <f>IF($A167="","",IF($B167="","Missing Learner Alias",IF($C167="","Missing Program",IF($D167="","Missing Delivery Site",IF($E167="","Missing Hold Category",IF($F167="","Missing Hold Type",IF($G167="","Missing Priority",IF($H167="","Missing Date Opened",IF($J167="","Missing Status",IF(AND($R167="Active",$K167=""),"Missing Target Date",IF(AND($J167="Resolved",$O167=""),"Missing Resolution Date",IF(AND(OR($J167="Resolved",$J167="Canceled"),$P167=""),"Missing Resolution Outcome",IF($X167&lt;&gt;"OK",$X167,"OK"))))))))))))</f>
        <v/>
      </c>
      <c r="Z167" s="27">
        <f>IF($A167="","",IF($Y167&lt;&gt;"OK","Data Issue",IF($G167="Critical","Critical",IF($V167="Overdue","Overdue",IF($W167="Follow-Up Needed","Follow-Up Needed",IF($I167="","Unassigned",""))))))</f>
        <v/>
      </c>
    </row>
    <row r="168">
      <c r="A168" s="22" t="n"/>
      <c r="B168" s="22" t="n"/>
      <c r="C168" s="22" t="n"/>
      <c r="D168" s="22" t="n"/>
      <c r="E168" s="22" t="n"/>
      <c r="F168" s="22" t="n"/>
      <c r="G168" s="22" t="n"/>
      <c r="H168" s="33" t="n"/>
      <c r="I168" s="22" t="n"/>
      <c r="J168" s="22" t="n"/>
      <c r="K168" s="33" t="n"/>
      <c r="L168" s="33" t="n"/>
      <c r="M168" s="33" t="n"/>
      <c r="N168" s="24" t="n"/>
      <c r="O168" s="33" t="n"/>
      <c r="P168" s="24" t="n"/>
      <c r="Q168" s="24" t="n"/>
      <c r="R168" s="25">
        <f>IF($A168="","",IF(OR($J168="Resolved",$J168="Canceled"),"Closed","Active"))</f>
        <v/>
      </c>
      <c r="S168" s="26">
        <f>IF(OR($A168="",$H168=""),"",MAX(0,IF(AND($J168="Resolved",ISNUMBER($O168)),$O168,Dashboard!$B$3)-$H168))</f>
        <v/>
      </c>
      <c r="T168" s="26">
        <f>IF($A168="","",IF($L168="","",MAX(0,Dashboard!$B$3-$L168)))</f>
        <v/>
      </c>
      <c r="U168" s="25">
        <f>IF($S168="","",IF($S168&lt;=7,"0–7 Days",IF($S168&lt;=14,"8–14 Days",IF($S168&lt;=30,"15–30 Days",IF($S168&lt;=60,"31–60 Days","61+ Days")))))</f>
        <v/>
      </c>
      <c r="V168" s="25">
        <f>IF($A168="","",IF($R168="Closed","Closed",IF($K168="","No Target Date",IF($K168&lt;Dashboard!$B$3,"Overdue",IF($K168&lt;=Dashboard!$B$3+Dashboard!$E$3,"Due Soon","On Track")))))</f>
        <v/>
      </c>
      <c r="W168" s="25">
        <f>IF($A168="","",IF($R168="Closed","",IF(AND($M168&lt;&gt;"",$M168&lt;Dashboard!$B$3),"Follow-Up Needed",IF(AND($L168&lt;&gt;"",Dashboard!$B$3-$L168&gt;Dashboard!$I$3),"Follow-Up Needed",""))))</f>
        <v/>
      </c>
      <c r="X168" s="27">
        <f>IF($A168="","",IF(OR($E168="",$F168=""),"Missing Type or Category",IF(COUNTIFS(Lists!$E$2:$E$15,$F168,Lists!$F$2:$F$15,$E168)=1,"OK","Category Mismatch")))</f>
        <v/>
      </c>
      <c r="Y168" s="27">
        <f>IF($A168="","",IF($B168="","Missing Learner Alias",IF($C168="","Missing Program",IF($D168="","Missing Delivery Site",IF($E168="","Missing Hold Category",IF($F168="","Missing Hold Type",IF($G168="","Missing Priority",IF($H168="","Missing Date Opened",IF($J168="","Missing Status",IF(AND($R168="Active",$K168=""),"Missing Target Date",IF(AND($J168="Resolved",$O168=""),"Missing Resolution Date",IF(AND(OR($J168="Resolved",$J168="Canceled"),$P168=""),"Missing Resolution Outcome",IF($X168&lt;&gt;"OK",$X168,"OK"))))))))))))</f>
        <v/>
      </c>
      <c r="Z168" s="27">
        <f>IF($A168="","",IF($Y168&lt;&gt;"OK","Data Issue",IF($G168="Critical","Critical",IF($V168="Overdue","Overdue",IF($W168="Follow-Up Needed","Follow-Up Needed",IF($I168="","Unassigned",""))))))</f>
        <v/>
      </c>
    </row>
    <row r="169">
      <c r="A169" s="22" t="n"/>
      <c r="B169" s="22" t="n"/>
      <c r="C169" s="22" t="n"/>
      <c r="D169" s="22" t="n"/>
      <c r="E169" s="22" t="n"/>
      <c r="F169" s="22" t="n"/>
      <c r="G169" s="22" t="n"/>
      <c r="H169" s="33" t="n"/>
      <c r="I169" s="22" t="n"/>
      <c r="J169" s="22" t="n"/>
      <c r="K169" s="33" t="n"/>
      <c r="L169" s="33" t="n"/>
      <c r="M169" s="33" t="n"/>
      <c r="N169" s="24" t="n"/>
      <c r="O169" s="33" t="n"/>
      <c r="P169" s="24" t="n"/>
      <c r="Q169" s="24" t="n"/>
      <c r="R169" s="25">
        <f>IF($A169="","",IF(OR($J169="Resolved",$J169="Canceled"),"Closed","Active"))</f>
        <v/>
      </c>
      <c r="S169" s="26">
        <f>IF(OR($A169="",$H169=""),"",MAX(0,IF(AND($J169="Resolved",ISNUMBER($O169)),$O169,Dashboard!$B$3)-$H169))</f>
        <v/>
      </c>
      <c r="T169" s="26">
        <f>IF($A169="","",IF($L169="","",MAX(0,Dashboard!$B$3-$L169)))</f>
        <v/>
      </c>
      <c r="U169" s="25">
        <f>IF($S169="","",IF($S169&lt;=7,"0–7 Days",IF($S169&lt;=14,"8–14 Days",IF($S169&lt;=30,"15–30 Days",IF($S169&lt;=60,"31–60 Days","61+ Days")))))</f>
        <v/>
      </c>
      <c r="V169" s="25">
        <f>IF($A169="","",IF($R169="Closed","Closed",IF($K169="","No Target Date",IF($K169&lt;Dashboard!$B$3,"Overdue",IF($K169&lt;=Dashboard!$B$3+Dashboard!$E$3,"Due Soon","On Track")))))</f>
        <v/>
      </c>
      <c r="W169" s="25">
        <f>IF($A169="","",IF($R169="Closed","",IF(AND($M169&lt;&gt;"",$M169&lt;Dashboard!$B$3),"Follow-Up Needed",IF(AND($L169&lt;&gt;"",Dashboard!$B$3-$L169&gt;Dashboard!$I$3),"Follow-Up Needed",""))))</f>
        <v/>
      </c>
      <c r="X169" s="27">
        <f>IF($A169="","",IF(OR($E169="",$F169=""),"Missing Type or Category",IF(COUNTIFS(Lists!$E$2:$E$15,$F169,Lists!$F$2:$F$15,$E169)=1,"OK","Category Mismatch")))</f>
        <v/>
      </c>
      <c r="Y169" s="27">
        <f>IF($A169="","",IF($B169="","Missing Learner Alias",IF($C169="","Missing Program",IF($D169="","Missing Delivery Site",IF($E169="","Missing Hold Category",IF($F169="","Missing Hold Type",IF($G169="","Missing Priority",IF($H169="","Missing Date Opened",IF($J169="","Missing Status",IF(AND($R169="Active",$K169=""),"Missing Target Date",IF(AND($J169="Resolved",$O169=""),"Missing Resolution Date",IF(AND(OR($J169="Resolved",$J169="Canceled"),$P169=""),"Missing Resolution Outcome",IF($X169&lt;&gt;"OK",$X169,"OK"))))))))))))</f>
        <v/>
      </c>
      <c r="Z169" s="27">
        <f>IF($A169="","",IF($Y169&lt;&gt;"OK","Data Issue",IF($G169="Critical","Critical",IF($V169="Overdue","Overdue",IF($W169="Follow-Up Needed","Follow-Up Needed",IF($I169="","Unassigned",""))))))</f>
        <v/>
      </c>
    </row>
    <row r="170">
      <c r="A170" s="22" t="n"/>
      <c r="B170" s="22" t="n"/>
      <c r="C170" s="22" t="n"/>
      <c r="D170" s="22" t="n"/>
      <c r="E170" s="22" t="n"/>
      <c r="F170" s="22" t="n"/>
      <c r="G170" s="22" t="n"/>
      <c r="H170" s="33" t="n"/>
      <c r="I170" s="22" t="n"/>
      <c r="J170" s="22" t="n"/>
      <c r="K170" s="33" t="n"/>
      <c r="L170" s="33" t="n"/>
      <c r="M170" s="33" t="n"/>
      <c r="N170" s="24" t="n"/>
      <c r="O170" s="33" t="n"/>
      <c r="P170" s="24" t="n"/>
      <c r="Q170" s="24" t="n"/>
      <c r="R170" s="25">
        <f>IF($A170="","",IF(OR($J170="Resolved",$J170="Canceled"),"Closed","Active"))</f>
        <v/>
      </c>
      <c r="S170" s="26">
        <f>IF(OR($A170="",$H170=""),"",MAX(0,IF(AND($J170="Resolved",ISNUMBER($O170)),$O170,Dashboard!$B$3)-$H170))</f>
        <v/>
      </c>
      <c r="T170" s="26">
        <f>IF($A170="","",IF($L170="","",MAX(0,Dashboard!$B$3-$L170)))</f>
        <v/>
      </c>
      <c r="U170" s="25">
        <f>IF($S170="","",IF($S170&lt;=7,"0–7 Days",IF($S170&lt;=14,"8–14 Days",IF($S170&lt;=30,"15–30 Days",IF($S170&lt;=60,"31–60 Days","61+ Days")))))</f>
        <v/>
      </c>
      <c r="V170" s="25">
        <f>IF($A170="","",IF($R170="Closed","Closed",IF($K170="","No Target Date",IF($K170&lt;Dashboard!$B$3,"Overdue",IF($K170&lt;=Dashboard!$B$3+Dashboard!$E$3,"Due Soon","On Track")))))</f>
        <v/>
      </c>
      <c r="W170" s="25">
        <f>IF($A170="","",IF($R170="Closed","",IF(AND($M170&lt;&gt;"",$M170&lt;Dashboard!$B$3),"Follow-Up Needed",IF(AND($L170&lt;&gt;"",Dashboard!$B$3-$L170&gt;Dashboard!$I$3),"Follow-Up Needed",""))))</f>
        <v/>
      </c>
      <c r="X170" s="27">
        <f>IF($A170="","",IF(OR($E170="",$F170=""),"Missing Type or Category",IF(COUNTIFS(Lists!$E$2:$E$15,$F170,Lists!$F$2:$F$15,$E170)=1,"OK","Category Mismatch")))</f>
        <v/>
      </c>
      <c r="Y170" s="27">
        <f>IF($A170="","",IF($B170="","Missing Learner Alias",IF($C170="","Missing Program",IF($D170="","Missing Delivery Site",IF($E170="","Missing Hold Category",IF($F170="","Missing Hold Type",IF($G170="","Missing Priority",IF($H170="","Missing Date Opened",IF($J170="","Missing Status",IF(AND($R170="Active",$K170=""),"Missing Target Date",IF(AND($J170="Resolved",$O170=""),"Missing Resolution Date",IF(AND(OR($J170="Resolved",$J170="Canceled"),$P170=""),"Missing Resolution Outcome",IF($X170&lt;&gt;"OK",$X170,"OK"))))))))))))</f>
        <v/>
      </c>
      <c r="Z170" s="27">
        <f>IF($A170="","",IF($Y170&lt;&gt;"OK","Data Issue",IF($G170="Critical","Critical",IF($V170="Overdue","Overdue",IF($W170="Follow-Up Needed","Follow-Up Needed",IF($I170="","Unassigned",""))))))</f>
        <v/>
      </c>
    </row>
    <row r="171">
      <c r="A171" s="22" t="n"/>
      <c r="B171" s="22" t="n"/>
      <c r="C171" s="22" t="n"/>
      <c r="D171" s="22" t="n"/>
      <c r="E171" s="22" t="n"/>
      <c r="F171" s="22" t="n"/>
      <c r="G171" s="22" t="n"/>
      <c r="H171" s="33" t="n"/>
      <c r="I171" s="22" t="n"/>
      <c r="J171" s="22" t="n"/>
      <c r="K171" s="33" t="n"/>
      <c r="L171" s="33" t="n"/>
      <c r="M171" s="33" t="n"/>
      <c r="N171" s="24" t="n"/>
      <c r="O171" s="33" t="n"/>
      <c r="P171" s="24" t="n"/>
      <c r="Q171" s="24" t="n"/>
      <c r="R171" s="25">
        <f>IF($A171="","",IF(OR($J171="Resolved",$J171="Canceled"),"Closed","Active"))</f>
        <v/>
      </c>
      <c r="S171" s="26">
        <f>IF(OR($A171="",$H171=""),"",MAX(0,IF(AND($J171="Resolved",ISNUMBER($O171)),$O171,Dashboard!$B$3)-$H171))</f>
        <v/>
      </c>
      <c r="T171" s="26">
        <f>IF($A171="","",IF($L171="","",MAX(0,Dashboard!$B$3-$L171)))</f>
        <v/>
      </c>
      <c r="U171" s="25">
        <f>IF($S171="","",IF($S171&lt;=7,"0–7 Days",IF($S171&lt;=14,"8–14 Days",IF($S171&lt;=30,"15–30 Days",IF($S171&lt;=60,"31–60 Days","61+ Days")))))</f>
        <v/>
      </c>
      <c r="V171" s="25">
        <f>IF($A171="","",IF($R171="Closed","Closed",IF($K171="","No Target Date",IF($K171&lt;Dashboard!$B$3,"Overdue",IF($K171&lt;=Dashboard!$B$3+Dashboard!$E$3,"Due Soon","On Track")))))</f>
        <v/>
      </c>
      <c r="W171" s="25">
        <f>IF($A171="","",IF($R171="Closed","",IF(AND($M171&lt;&gt;"",$M171&lt;Dashboard!$B$3),"Follow-Up Needed",IF(AND($L171&lt;&gt;"",Dashboard!$B$3-$L171&gt;Dashboard!$I$3),"Follow-Up Needed",""))))</f>
        <v/>
      </c>
      <c r="X171" s="27">
        <f>IF($A171="","",IF(OR($E171="",$F171=""),"Missing Type or Category",IF(COUNTIFS(Lists!$E$2:$E$15,$F171,Lists!$F$2:$F$15,$E171)=1,"OK","Category Mismatch")))</f>
        <v/>
      </c>
      <c r="Y171" s="27">
        <f>IF($A171="","",IF($B171="","Missing Learner Alias",IF($C171="","Missing Program",IF($D171="","Missing Delivery Site",IF($E171="","Missing Hold Category",IF($F171="","Missing Hold Type",IF($G171="","Missing Priority",IF($H171="","Missing Date Opened",IF($J171="","Missing Status",IF(AND($R171="Active",$K171=""),"Missing Target Date",IF(AND($J171="Resolved",$O171=""),"Missing Resolution Date",IF(AND(OR($J171="Resolved",$J171="Canceled"),$P171=""),"Missing Resolution Outcome",IF($X171&lt;&gt;"OK",$X171,"OK"))))))))))))</f>
        <v/>
      </c>
      <c r="Z171" s="27">
        <f>IF($A171="","",IF($Y171&lt;&gt;"OK","Data Issue",IF($G171="Critical","Critical",IF($V171="Overdue","Overdue",IF($W171="Follow-Up Needed","Follow-Up Needed",IF($I171="","Unassigned",""))))))</f>
        <v/>
      </c>
    </row>
    <row r="172">
      <c r="A172" s="22" t="n"/>
      <c r="B172" s="22" t="n"/>
      <c r="C172" s="22" t="n"/>
      <c r="D172" s="22" t="n"/>
      <c r="E172" s="22" t="n"/>
      <c r="F172" s="22" t="n"/>
      <c r="G172" s="22" t="n"/>
      <c r="H172" s="33" t="n"/>
      <c r="I172" s="22" t="n"/>
      <c r="J172" s="22" t="n"/>
      <c r="K172" s="33" t="n"/>
      <c r="L172" s="33" t="n"/>
      <c r="M172" s="33" t="n"/>
      <c r="N172" s="24" t="n"/>
      <c r="O172" s="33" t="n"/>
      <c r="P172" s="24" t="n"/>
      <c r="Q172" s="24" t="n"/>
      <c r="R172" s="25">
        <f>IF($A172="","",IF(OR($J172="Resolved",$J172="Canceled"),"Closed","Active"))</f>
        <v/>
      </c>
      <c r="S172" s="26">
        <f>IF(OR($A172="",$H172=""),"",MAX(0,IF(AND($J172="Resolved",ISNUMBER($O172)),$O172,Dashboard!$B$3)-$H172))</f>
        <v/>
      </c>
      <c r="T172" s="26">
        <f>IF($A172="","",IF($L172="","",MAX(0,Dashboard!$B$3-$L172)))</f>
        <v/>
      </c>
      <c r="U172" s="25">
        <f>IF($S172="","",IF($S172&lt;=7,"0–7 Days",IF($S172&lt;=14,"8–14 Days",IF($S172&lt;=30,"15–30 Days",IF($S172&lt;=60,"31–60 Days","61+ Days")))))</f>
        <v/>
      </c>
      <c r="V172" s="25">
        <f>IF($A172="","",IF($R172="Closed","Closed",IF($K172="","No Target Date",IF($K172&lt;Dashboard!$B$3,"Overdue",IF($K172&lt;=Dashboard!$B$3+Dashboard!$E$3,"Due Soon","On Track")))))</f>
        <v/>
      </c>
      <c r="W172" s="25">
        <f>IF($A172="","",IF($R172="Closed","",IF(AND($M172&lt;&gt;"",$M172&lt;Dashboard!$B$3),"Follow-Up Needed",IF(AND($L172&lt;&gt;"",Dashboard!$B$3-$L172&gt;Dashboard!$I$3),"Follow-Up Needed",""))))</f>
        <v/>
      </c>
      <c r="X172" s="27">
        <f>IF($A172="","",IF(OR($E172="",$F172=""),"Missing Type or Category",IF(COUNTIFS(Lists!$E$2:$E$15,$F172,Lists!$F$2:$F$15,$E172)=1,"OK","Category Mismatch")))</f>
        <v/>
      </c>
      <c r="Y172" s="27">
        <f>IF($A172="","",IF($B172="","Missing Learner Alias",IF($C172="","Missing Program",IF($D172="","Missing Delivery Site",IF($E172="","Missing Hold Category",IF($F172="","Missing Hold Type",IF($G172="","Missing Priority",IF($H172="","Missing Date Opened",IF($J172="","Missing Status",IF(AND($R172="Active",$K172=""),"Missing Target Date",IF(AND($J172="Resolved",$O172=""),"Missing Resolution Date",IF(AND(OR($J172="Resolved",$J172="Canceled"),$P172=""),"Missing Resolution Outcome",IF($X172&lt;&gt;"OK",$X172,"OK"))))))))))))</f>
        <v/>
      </c>
      <c r="Z172" s="27">
        <f>IF($A172="","",IF($Y172&lt;&gt;"OK","Data Issue",IF($G172="Critical","Critical",IF($V172="Overdue","Overdue",IF($W172="Follow-Up Needed","Follow-Up Needed",IF($I172="","Unassigned",""))))))</f>
        <v/>
      </c>
    </row>
    <row r="173">
      <c r="A173" s="22" t="n"/>
      <c r="B173" s="22" t="n"/>
      <c r="C173" s="22" t="n"/>
      <c r="D173" s="22" t="n"/>
      <c r="E173" s="22" t="n"/>
      <c r="F173" s="22" t="n"/>
      <c r="G173" s="22" t="n"/>
      <c r="H173" s="33" t="n"/>
      <c r="I173" s="22" t="n"/>
      <c r="J173" s="22" t="n"/>
      <c r="K173" s="33" t="n"/>
      <c r="L173" s="33" t="n"/>
      <c r="M173" s="33" t="n"/>
      <c r="N173" s="24" t="n"/>
      <c r="O173" s="33" t="n"/>
      <c r="P173" s="24" t="n"/>
      <c r="Q173" s="24" t="n"/>
      <c r="R173" s="25">
        <f>IF($A173="","",IF(OR($J173="Resolved",$J173="Canceled"),"Closed","Active"))</f>
        <v/>
      </c>
      <c r="S173" s="26">
        <f>IF(OR($A173="",$H173=""),"",MAX(0,IF(AND($J173="Resolved",ISNUMBER($O173)),$O173,Dashboard!$B$3)-$H173))</f>
        <v/>
      </c>
      <c r="T173" s="26">
        <f>IF($A173="","",IF($L173="","",MAX(0,Dashboard!$B$3-$L173)))</f>
        <v/>
      </c>
      <c r="U173" s="25">
        <f>IF($S173="","",IF($S173&lt;=7,"0–7 Days",IF($S173&lt;=14,"8–14 Days",IF($S173&lt;=30,"15–30 Days",IF($S173&lt;=60,"31–60 Days","61+ Days")))))</f>
        <v/>
      </c>
      <c r="V173" s="25">
        <f>IF($A173="","",IF($R173="Closed","Closed",IF($K173="","No Target Date",IF($K173&lt;Dashboard!$B$3,"Overdue",IF($K173&lt;=Dashboard!$B$3+Dashboard!$E$3,"Due Soon","On Track")))))</f>
        <v/>
      </c>
      <c r="W173" s="25">
        <f>IF($A173="","",IF($R173="Closed","",IF(AND($M173&lt;&gt;"",$M173&lt;Dashboard!$B$3),"Follow-Up Needed",IF(AND($L173&lt;&gt;"",Dashboard!$B$3-$L173&gt;Dashboard!$I$3),"Follow-Up Needed",""))))</f>
        <v/>
      </c>
      <c r="X173" s="27">
        <f>IF($A173="","",IF(OR($E173="",$F173=""),"Missing Type or Category",IF(COUNTIFS(Lists!$E$2:$E$15,$F173,Lists!$F$2:$F$15,$E173)=1,"OK","Category Mismatch")))</f>
        <v/>
      </c>
      <c r="Y173" s="27">
        <f>IF($A173="","",IF($B173="","Missing Learner Alias",IF($C173="","Missing Program",IF($D173="","Missing Delivery Site",IF($E173="","Missing Hold Category",IF($F173="","Missing Hold Type",IF($G173="","Missing Priority",IF($H173="","Missing Date Opened",IF($J173="","Missing Status",IF(AND($R173="Active",$K173=""),"Missing Target Date",IF(AND($J173="Resolved",$O173=""),"Missing Resolution Date",IF(AND(OR($J173="Resolved",$J173="Canceled"),$P173=""),"Missing Resolution Outcome",IF($X173&lt;&gt;"OK",$X173,"OK"))))))))))))</f>
        <v/>
      </c>
      <c r="Z173" s="27">
        <f>IF($A173="","",IF($Y173&lt;&gt;"OK","Data Issue",IF($G173="Critical","Critical",IF($V173="Overdue","Overdue",IF($W173="Follow-Up Needed","Follow-Up Needed",IF($I173="","Unassigned",""))))))</f>
        <v/>
      </c>
    </row>
    <row r="174">
      <c r="A174" s="22" t="n"/>
      <c r="B174" s="22" t="n"/>
      <c r="C174" s="22" t="n"/>
      <c r="D174" s="22" t="n"/>
      <c r="E174" s="22" t="n"/>
      <c r="F174" s="22" t="n"/>
      <c r="G174" s="22" t="n"/>
      <c r="H174" s="33" t="n"/>
      <c r="I174" s="22" t="n"/>
      <c r="J174" s="22" t="n"/>
      <c r="K174" s="33" t="n"/>
      <c r="L174" s="33" t="n"/>
      <c r="M174" s="33" t="n"/>
      <c r="N174" s="24" t="n"/>
      <c r="O174" s="33" t="n"/>
      <c r="P174" s="24" t="n"/>
      <c r="Q174" s="24" t="n"/>
      <c r="R174" s="25">
        <f>IF($A174="","",IF(OR($J174="Resolved",$J174="Canceled"),"Closed","Active"))</f>
        <v/>
      </c>
      <c r="S174" s="26">
        <f>IF(OR($A174="",$H174=""),"",MAX(0,IF(AND($J174="Resolved",ISNUMBER($O174)),$O174,Dashboard!$B$3)-$H174))</f>
        <v/>
      </c>
      <c r="T174" s="26">
        <f>IF($A174="","",IF($L174="","",MAX(0,Dashboard!$B$3-$L174)))</f>
        <v/>
      </c>
      <c r="U174" s="25">
        <f>IF($S174="","",IF($S174&lt;=7,"0–7 Days",IF($S174&lt;=14,"8–14 Days",IF($S174&lt;=30,"15–30 Days",IF($S174&lt;=60,"31–60 Days","61+ Days")))))</f>
        <v/>
      </c>
      <c r="V174" s="25">
        <f>IF($A174="","",IF($R174="Closed","Closed",IF($K174="","No Target Date",IF($K174&lt;Dashboard!$B$3,"Overdue",IF($K174&lt;=Dashboard!$B$3+Dashboard!$E$3,"Due Soon","On Track")))))</f>
        <v/>
      </c>
      <c r="W174" s="25">
        <f>IF($A174="","",IF($R174="Closed","",IF(AND($M174&lt;&gt;"",$M174&lt;Dashboard!$B$3),"Follow-Up Needed",IF(AND($L174&lt;&gt;"",Dashboard!$B$3-$L174&gt;Dashboard!$I$3),"Follow-Up Needed",""))))</f>
        <v/>
      </c>
      <c r="X174" s="27">
        <f>IF($A174="","",IF(OR($E174="",$F174=""),"Missing Type or Category",IF(COUNTIFS(Lists!$E$2:$E$15,$F174,Lists!$F$2:$F$15,$E174)=1,"OK","Category Mismatch")))</f>
        <v/>
      </c>
      <c r="Y174" s="27">
        <f>IF($A174="","",IF($B174="","Missing Learner Alias",IF($C174="","Missing Program",IF($D174="","Missing Delivery Site",IF($E174="","Missing Hold Category",IF($F174="","Missing Hold Type",IF($G174="","Missing Priority",IF($H174="","Missing Date Opened",IF($J174="","Missing Status",IF(AND($R174="Active",$K174=""),"Missing Target Date",IF(AND($J174="Resolved",$O174=""),"Missing Resolution Date",IF(AND(OR($J174="Resolved",$J174="Canceled"),$P174=""),"Missing Resolution Outcome",IF($X174&lt;&gt;"OK",$X174,"OK"))))))))))))</f>
        <v/>
      </c>
      <c r="Z174" s="27">
        <f>IF($A174="","",IF($Y174&lt;&gt;"OK","Data Issue",IF($G174="Critical","Critical",IF($V174="Overdue","Overdue",IF($W174="Follow-Up Needed","Follow-Up Needed",IF($I174="","Unassigned",""))))))</f>
        <v/>
      </c>
    </row>
    <row r="175">
      <c r="A175" s="22" t="n"/>
      <c r="B175" s="22" t="n"/>
      <c r="C175" s="22" t="n"/>
      <c r="D175" s="22" t="n"/>
      <c r="E175" s="22" t="n"/>
      <c r="F175" s="22" t="n"/>
      <c r="G175" s="22" t="n"/>
      <c r="H175" s="33" t="n"/>
      <c r="I175" s="22" t="n"/>
      <c r="J175" s="22" t="n"/>
      <c r="K175" s="33" t="n"/>
      <c r="L175" s="33" t="n"/>
      <c r="M175" s="33" t="n"/>
      <c r="N175" s="24" t="n"/>
      <c r="O175" s="33" t="n"/>
      <c r="P175" s="24" t="n"/>
      <c r="Q175" s="24" t="n"/>
      <c r="R175" s="25">
        <f>IF($A175="","",IF(OR($J175="Resolved",$J175="Canceled"),"Closed","Active"))</f>
        <v/>
      </c>
      <c r="S175" s="26">
        <f>IF(OR($A175="",$H175=""),"",MAX(0,IF(AND($J175="Resolved",ISNUMBER($O175)),$O175,Dashboard!$B$3)-$H175))</f>
        <v/>
      </c>
      <c r="T175" s="26">
        <f>IF($A175="","",IF($L175="","",MAX(0,Dashboard!$B$3-$L175)))</f>
        <v/>
      </c>
      <c r="U175" s="25">
        <f>IF($S175="","",IF($S175&lt;=7,"0–7 Days",IF($S175&lt;=14,"8–14 Days",IF($S175&lt;=30,"15–30 Days",IF($S175&lt;=60,"31–60 Days","61+ Days")))))</f>
        <v/>
      </c>
      <c r="V175" s="25">
        <f>IF($A175="","",IF($R175="Closed","Closed",IF($K175="","No Target Date",IF($K175&lt;Dashboard!$B$3,"Overdue",IF($K175&lt;=Dashboard!$B$3+Dashboard!$E$3,"Due Soon","On Track")))))</f>
        <v/>
      </c>
      <c r="W175" s="25">
        <f>IF($A175="","",IF($R175="Closed","",IF(AND($M175&lt;&gt;"",$M175&lt;Dashboard!$B$3),"Follow-Up Needed",IF(AND($L175&lt;&gt;"",Dashboard!$B$3-$L175&gt;Dashboard!$I$3),"Follow-Up Needed",""))))</f>
        <v/>
      </c>
      <c r="X175" s="27">
        <f>IF($A175="","",IF(OR($E175="",$F175=""),"Missing Type or Category",IF(COUNTIFS(Lists!$E$2:$E$15,$F175,Lists!$F$2:$F$15,$E175)=1,"OK","Category Mismatch")))</f>
        <v/>
      </c>
      <c r="Y175" s="27">
        <f>IF($A175="","",IF($B175="","Missing Learner Alias",IF($C175="","Missing Program",IF($D175="","Missing Delivery Site",IF($E175="","Missing Hold Category",IF($F175="","Missing Hold Type",IF($G175="","Missing Priority",IF($H175="","Missing Date Opened",IF($J175="","Missing Status",IF(AND($R175="Active",$K175=""),"Missing Target Date",IF(AND($J175="Resolved",$O175=""),"Missing Resolution Date",IF(AND(OR($J175="Resolved",$J175="Canceled"),$P175=""),"Missing Resolution Outcome",IF($X175&lt;&gt;"OK",$X175,"OK"))))))))))))</f>
        <v/>
      </c>
      <c r="Z175" s="27">
        <f>IF($A175="","",IF($Y175&lt;&gt;"OK","Data Issue",IF($G175="Critical","Critical",IF($V175="Overdue","Overdue",IF($W175="Follow-Up Needed","Follow-Up Needed",IF($I175="","Unassigned",""))))))</f>
        <v/>
      </c>
    </row>
    <row r="176">
      <c r="A176" s="22" t="n"/>
      <c r="B176" s="22" t="n"/>
      <c r="C176" s="22" t="n"/>
      <c r="D176" s="22" t="n"/>
      <c r="E176" s="22" t="n"/>
      <c r="F176" s="22" t="n"/>
      <c r="G176" s="22" t="n"/>
      <c r="H176" s="33" t="n"/>
      <c r="I176" s="22" t="n"/>
      <c r="J176" s="22" t="n"/>
      <c r="K176" s="33" t="n"/>
      <c r="L176" s="33" t="n"/>
      <c r="M176" s="33" t="n"/>
      <c r="N176" s="24" t="n"/>
      <c r="O176" s="33" t="n"/>
      <c r="P176" s="24" t="n"/>
      <c r="Q176" s="24" t="n"/>
      <c r="R176" s="25">
        <f>IF($A176="","",IF(OR($J176="Resolved",$J176="Canceled"),"Closed","Active"))</f>
        <v/>
      </c>
      <c r="S176" s="26">
        <f>IF(OR($A176="",$H176=""),"",MAX(0,IF(AND($J176="Resolved",ISNUMBER($O176)),$O176,Dashboard!$B$3)-$H176))</f>
        <v/>
      </c>
      <c r="T176" s="26">
        <f>IF($A176="","",IF($L176="","",MAX(0,Dashboard!$B$3-$L176)))</f>
        <v/>
      </c>
      <c r="U176" s="25">
        <f>IF($S176="","",IF($S176&lt;=7,"0–7 Days",IF($S176&lt;=14,"8–14 Days",IF($S176&lt;=30,"15–30 Days",IF($S176&lt;=60,"31–60 Days","61+ Days")))))</f>
        <v/>
      </c>
      <c r="V176" s="25">
        <f>IF($A176="","",IF($R176="Closed","Closed",IF($K176="","No Target Date",IF($K176&lt;Dashboard!$B$3,"Overdue",IF($K176&lt;=Dashboard!$B$3+Dashboard!$E$3,"Due Soon","On Track")))))</f>
        <v/>
      </c>
      <c r="W176" s="25">
        <f>IF($A176="","",IF($R176="Closed","",IF(AND($M176&lt;&gt;"",$M176&lt;Dashboard!$B$3),"Follow-Up Needed",IF(AND($L176&lt;&gt;"",Dashboard!$B$3-$L176&gt;Dashboard!$I$3),"Follow-Up Needed",""))))</f>
        <v/>
      </c>
      <c r="X176" s="27">
        <f>IF($A176="","",IF(OR($E176="",$F176=""),"Missing Type or Category",IF(COUNTIFS(Lists!$E$2:$E$15,$F176,Lists!$F$2:$F$15,$E176)=1,"OK","Category Mismatch")))</f>
        <v/>
      </c>
      <c r="Y176" s="27">
        <f>IF($A176="","",IF($B176="","Missing Learner Alias",IF($C176="","Missing Program",IF($D176="","Missing Delivery Site",IF($E176="","Missing Hold Category",IF($F176="","Missing Hold Type",IF($G176="","Missing Priority",IF($H176="","Missing Date Opened",IF($J176="","Missing Status",IF(AND($R176="Active",$K176=""),"Missing Target Date",IF(AND($J176="Resolved",$O176=""),"Missing Resolution Date",IF(AND(OR($J176="Resolved",$J176="Canceled"),$P176=""),"Missing Resolution Outcome",IF($X176&lt;&gt;"OK",$X176,"OK"))))))))))))</f>
        <v/>
      </c>
      <c r="Z176" s="27">
        <f>IF($A176="","",IF($Y176&lt;&gt;"OK","Data Issue",IF($G176="Critical","Critical",IF($V176="Overdue","Overdue",IF($W176="Follow-Up Needed","Follow-Up Needed",IF($I176="","Unassigned",""))))))</f>
        <v/>
      </c>
    </row>
    <row r="177">
      <c r="A177" s="22" t="n"/>
      <c r="B177" s="22" t="n"/>
      <c r="C177" s="22" t="n"/>
      <c r="D177" s="22" t="n"/>
      <c r="E177" s="22" t="n"/>
      <c r="F177" s="22" t="n"/>
      <c r="G177" s="22" t="n"/>
      <c r="H177" s="33" t="n"/>
      <c r="I177" s="22" t="n"/>
      <c r="J177" s="22" t="n"/>
      <c r="K177" s="33" t="n"/>
      <c r="L177" s="33" t="n"/>
      <c r="M177" s="33" t="n"/>
      <c r="N177" s="24" t="n"/>
      <c r="O177" s="33" t="n"/>
      <c r="P177" s="24" t="n"/>
      <c r="Q177" s="24" t="n"/>
      <c r="R177" s="25">
        <f>IF($A177="","",IF(OR($J177="Resolved",$J177="Canceled"),"Closed","Active"))</f>
        <v/>
      </c>
      <c r="S177" s="26">
        <f>IF(OR($A177="",$H177=""),"",MAX(0,IF(AND($J177="Resolved",ISNUMBER($O177)),$O177,Dashboard!$B$3)-$H177))</f>
        <v/>
      </c>
      <c r="T177" s="26">
        <f>IF($A177="","",IF($L177="","",MAX(0,Dashboard!$B$3-$L177)))</f>
        <v/>
      </c>
      <c r="U177" s="25">
        <f>IF($S177="","",IF($S177&lt;=7,"0–7 Days",IF($S177&lt;=14,"8–14 Days",IF($S177&lt;=30,"15–30 Days",IF($S177&lt;=60,"31–60 Days","61+ Days")))))</f>
        <v/>
      </c>
      <c r="V177" s="25">
        <f>IF($A177="","",IF($R177="Closed","Closed",IF($K177="","No Target Date",IF($K177&lt;Dashboard!$B$3,"Overdue",IF($K177&lt;=Dashboard!$B$3+Dashboard!$E$3,"Due Soon","On Track")))))</f>
        <v/>
      </c>
      <c r="W177" s="25">
        <f>IF($A177="","",IF($R177="Closed","",IF(AND($M177&lt;&gt;"",$M177&lt;Dashboard!$B$3),"Follow-Up Needed",IF(AND($L177&lt;&gt;"",Dashboard!$B$3-$L177&gt;Dashboard!$I$3),"Follow-Up Needed",""))))</f>
        <v/>
      </c>
      <c r="X177" s="27">
        <f>IF($A177="","",IF(OR($E177="",$F177=""),"Missing Type or Category",IF(COUNTIFS(Lists!$E$2:$E$15,$F177,Lists!$F$2:$F$15,$E177)=1,"OK","Category Mismatch")))</f>
        <v/>
      </c>
      <c r="Y177" s="27">
        <f>IF($A177="","",IF($B177="","Missing Learner Alias",IF($C177="","Missing Program",IF($D177="","Missing Delivery Site",IF($E177="","Missing Hold Category",IF($F177="","Missing Hold Type",IF($G177="","Missing Priority",IF($H177="","Missing Date Opened",IF($J177="","Missing Status",IF(AND($R177="Active",$K177=""),"Missing Target Date",IF(AND($J177="Resolved",$O177=""),"Missing Resolution Date",IF(AND(OR($J177="Resolved",$J177="Canceled"),$P177=""),"Missing Resolution Outcome",IF($X177&lt;&gt;"OK",$X177,"OK"))))))))))))</f>
        <v/>
      </c>
      <c r="Z177" s="27">
        <f>IF($A177="","",IF($Y177&lt;&gt;"OK","Data Issue",IF($G177="Critical","Critical",IF($V177="Overdue","Overdue",IF($W177="Follow-Up Needed","Follow-Up Needed",IF($I177="","Unassigned",""))))))</f>
        <v/>
      </c>
    </row>
    <row r="178">
      <c r="A178" s="22" t="n"/>
      <c r="B178" s="22" t="n"/>
      <c r="C178" s="22" t="n"/>
      <c r="D178" s="22" t="n"/>
      <c r="E178" s="22" t="n"/>
      <c r="F178" s="22" t="n"/>
      <c r="G178" s="22" t="n"/>
      <c r="H178" s="33" t="n"/>
      <c r="I178" s="22" t="n"/>
      <c r="J178" s="22" t="n"/>
      <c r="K178" s="33" t="n"/>
      <c r="L178" s="33" t="n"/>
      <c r="M178" s="33" t="n"/>
      <c r="N178" s="24" t="n"/>
      <c r="O178" s="33" t="n"/>
      <c r="P178" s="24" t="n"/>
      <c r="Q178" s="24" t="n"/>
      <c r="R178" s="25">
        <f>IF($A178="","",IF(OR($J178="Resolved",$J178="Canceled"),"Closed","Active"))</f>
        <v/>
      </c>
      <c r="S178" s="26">
        <f>IF(OR($A178="",$H178=""),"",MAX(0,IF(AND($J178="Resolved",ISNUMBER($O178)),$O178,Dashboard!$B$3)-$H178))</f>
        <v/>
      </c>
      <c r="T178" s="26">
        <f>IF($A178="","",IF($L178="","",MAX(0,Dashboard!$B$3-$L178)))</f>
        <v/>
      </c>
      <c r="U178" s="25">
        <f>IF($S178="","",IF($S178&lt;=7,"0–7 Days",IF($S178&lt;=14,"8–14 Days",IF($S178&lt;=30,"15–30 Days",IF($S178&lt;=60,"31–60 Days","61+ Days")))))</f>
        <v/>
      </c>
      <c r="V178" s="25">
        <f>IF($A178="","",IF($R178="Closed","Closed",IF($K178="","No Target Date",IF($K178&lt;Dashboard!$B$3,"Overdue",IF($K178&lt;=Dashboard!$B$3+Dashboard!$E$3,"Due Soon","On Track")))))</f>
        <v/>
      </c>
      <c r="W178" s="25">
        <f>IF($A178="","",IF($R178="Closed","",IF(AND($M178&lt;&gt;"",$M178&lt;Dashboard!$B$3),"Follow-Up Needed",IF(AND($L178&lt;&gt;"",Dashboard!$B$3-$L178&gt;Dashboard!$I$3),"Follow-Up Needed",""))))</f>
        <v/>
      </c>
      <c r="X178" s="27">
        <f>IF($A178="","",IF(OR($E178="",$F178=""),"Missing Type or Category",IF(COUNTIFS(Lists!$E$2:$E$15,$F178,Lists!$F$2:$F$15,$E178)=1,"OK","Category Mismatch")))</f>
        <v/>
      </c>
      <c r="Y178" s="27">
        <f>IF($A178="","",IF($B178="","Missing Learner Alias",IF($C178="","Missing Program",IF($D178="","Missing Delivery Site",IF($E178="","Missing Hold Category",IF($F178="","Missing Hold Type",IF($G178="","Missing Priority",IF($H178="","Missing Date Opened",IF($J178="","Missing Status",IF(AND($R178="Active",$K178=""),"Missing Target Date",IF(AND($J178="Resolved",$O178=""),"Missing Resolution Date",IF(AND(OR($J178="Resolved",$J178="Canceled"),$P178=""),"Missing Resolution Outcome",IF($X178&lt;&gt;"OK",$X178,"OK"))))))))))))</f>
        <v/>
      </c>
      <c r="Z178" s="27">
        <f>IF($A178="","",IF($Y178&lt;&gt;"OK","Data Issue",IF($G178="Critical","Critical",IF($V178="Overdue","Overdue",IF($W178="Follow-Up Needed","Follow-Up Needed",IF($I178="","Unassigned",""))))))</f>
        <v/>
      </c>
    </row>
    <row r="179">
      <c r="A179" s="22" t="n"/>
      <c r="B179" s="22" t="n"/>
      <c r="C179" s="22" t="n"/>
      <c r="D179" s="22" t="n"/>
      <c r="E179" s="22" t="n"/>
      <c r="F179" s="22" t="n"/>
      <c r="G179" s="22" t="n"/>
      <c r="H179" s="33" t="n"/>
      <c r="I179" s="22" t="n"/>
      <c r="J179" s="22" t="n"/>
      <c r="K179" s="33" t="n"/>
      <c r="L179" s="33" t="n"/>
      <c r="M179" s="33" t="n"/>
      <c r="N179" s="24" t="n"/>
      <c r="O179" s="33" t="n"/>
      <c r="P179" s="24" t="n"/>
      <c r="Q179" s="24" t="n"/>
      <c r="R179" s="25">
        <f>IF($A179="","",IF(OR($J179="Resolved",$J179="Canceled"),"Closed","Active"))</f>
        <v/>
      </c>
      <c r="S179" s="26">
        <f>IF(OR($A179="",$H179=""),"",MAX(0,IF(AND($J179="Resolved",ISNUMBER($O179)),$O179,Dashboard!$B$3)-$H179))</f>
        <v/>
      </c>
      <c r="T179" s="26">
        <f>IF($A179="","",IF($L179="","",MAX(0,Dashboard!$B$3-$L179)))</f>
        <v/>
      </c>
      <c r="U179" s="25">
        <f>IF($S179="","",IF($S179&lt;=7,"0–7 Days",IF($S179&lt;=14,"8–14 Days",IF($S179&lt;=30,"15–30 Days",IF($S179&lt;=60,"31–60 Days","61+ Days")))))</f>
        <v/>
      </c>
      <c r="V179" s="25">
        <f>IF($A179="","",IF($R179="Closed","Closed",IF($K179="","No Target Date",IF($K179&lt;Dashboard!$B$3,"Overdue",IF($K179&lt;=Dashboard!$B$3+Dashboard!$E$3,"Due Soon","On Track")))))</f>
        <v/>
      </c>
      <c r="W179" s="25">
        <f>IF($A179="","",IF($R179="Closed","",IF(AND($M179&lt;&gt;"",$M179&lt;Dashboard!$B$3),"Follow-Up Needed",IF(AND($L179&lt;&gt;"",Dashboard!$B$3-$L179&gt;Dashboard!$I$3),"Follow-Up Needed",""))))</f>
        <v/>
      </c>
      <c r="X179" s="27">
        <f>IF($A179="","",IF(OR($E179="",$F179=""),"Missing Type or Category",IF(COUNTIFS(Lists!$E$2:$E$15,$F179,Lists!$F$2:$F$15,$E179)=1,"OK","Category Mismatch")))</f>
        <v/>
      </c>
      <c r="Y179" s="27">
        <f>IF($A179="","",IF($B179="","Missing Learner Alias",IF($C179="","Missing Program",IF($D179="","Missing Delivery Site",IF($E179="","Missing Hold Category",IF($F179="","Missing Hold Type",IF($G179="","Missing Priority",IF($H179="","Missing Date Opened",IF($J179="","Missing Status",IF(AND($R179="Active",$K179=""),"Missing Target Date",IF(AND($J179="Resolved",$O179=""),"Missing Resolution Date",IF(AND(OR($J179="Resolved",$J179="Canceled"),$P179=""),"Missing Resolution Outcome",IF($X179&lt;&gt;"OK",$X179,"OK"))))))))))))</f>
        <v/>
      </c>
      <c r="Z179" s="27">
        <f>IF($A179="","",IF($Y179&lt;&gt;"OK","Data Issue",IF($G179="Critical","Critical",IF($V179="Overdue","Overdue",IF($W179="Follow-Up Needed","Follow-Up Needed",IF($I179="","Unassigned",""))))))</f>
        <v/>
      </c>
    </row>
    <row r="180">
      <c r="A180" s="22" t="n"/>
      <c r="B180" s="22" t="n"/>
      <c r="C180" s="22" t="n"/>
      <c r="D180" s="22" t="n"/>
      <c r="E180" s="22" t="n"/>
      <c r="F180" s="22" t="n"/>
      <c r="G180" s="22" t="n"/>
      <c r="H180" s="33" t="n"/>
      <c r="I180" s="22" t="n"/>
      <c r="J180" s="22" t="n"/>
      <c r="K180" s="33" t="n"/>
      <c r="L180" s="33" t="n"/>
      <c r="M180" s="33" t="n"/>
      <c r="N180" s="24" t="n"/>
      <c r="O180" s="33" t="n"/>
      <c r="P180" s="24" t="n"/>
      <c r="Q180" s="24" t="n"/>
      <c r="R180" s="25">
        <f>IF($A180="","",IF(OR($J180="Resolved",$J180="Canceled"),"Closed","Active"))</f>
        <v/>
      </c>
      <c r="S180" s="26">
        <f>IF(OR($A180="",$H180=""),"",MAX(0,IF(AND($J180="Resolved",ISNUMBER($O180)),$O180,Dashboard!$B$3)-$H180))</f>
        <v/>
      </c>
      <c r="T180" s="26">
        <f>IF($A180="","",IF($L180="","",MAX(0,Dashboard!$B$3-$L180)))</f>
        <v/>
      </c>
      <c r="U180" s="25">
        <f>IF($S180="","",IF($S180&lt;=7,"0–7 Days",IF($S180&lt;=14,"8–14 Days",IF($S180&lt;=30,"15–30 Days",IF($S180&lt;=60,"31–60 Days","61+ Days")))))</f>
        <v/>
      </c>
      <c r="V180" s="25">
        <f>IF($A180="","",IF($R180="Closed","Closed",IF($K180="","No Target Date",IF($K180&lt;Dashboard!$B$3,"Overdue",IF($K180&lt;=Dashboard!$B$3+Dashboard!$E$3,"Due Soon","On Track")))))</f>
        <v/>
      </c>
      <c r="W180" s="25">
        <f>IF($A180="","",IF($R180="Closed","",IF(AND($M180&lt;&gt;"",$M180&lt;Dashboard!$B$3),"Follow-Up Needed",IF(AND($L180&lt;&gt;"",Dashboard!$B$3-$L180&gt;Dashboard!$I$3),"Follow-Up Needed",""))))</f>
        <v/>
      </c>
      <c r="X180" s="27">
        <f>IF($A180="","",IF(OR($E180="",$F180=""),"Missing Type or Category",IF(COUNTIFS(Lists!$E$2:$E$15,$F180,Lists!$F$2:$F$15,$E180)=1,"OK","Category Mismatch")))</f>
        <v/>
      </c>
      <c r="Y180" s="27">
        <f>IF($A180="","",IF($B180="","Missing Learner Alias",IF($C180="","Missing Program",IF($D180="","Missing Delivery Site",IF($E180="","Missing Hold Category",IF($F180="","Missing Hold Type",IF($G180="","Missing Priority",IF($H180="","Missing Date Opened",IF($J180="","Missing Status",IF(AND($R180="Active",$K180=""),"Missing Target Date",IF(AND($J180="Resolved",$O180=""),"Missing Resolution Date",IF(AND(OR($J180="Resolved",$J180="Canceled"),$P180=""),"Missing Resolution Outcome",IF($X180&lt;&gt;"OK",$X180,"OK"))))))))))))</f>
        <v/>
      </c>
      <c r="Z180" s="27">
        <f>IF($A180="","",IF($Y180&lt;&gt;"OK","Data Issue",IF($G180="Critical","Critical",IF($V180="Overdue","Overdue",IF($W180="Follow-Up Needed","Follow-Up Needed",IF($I180="","Unassigned",""))))))</f>
        <v/>
      </c>
    </row>
    <row r="181">
      <c r="A181" s="22" t="n"/>
      <c r="B181" s="22" t="n"/>
      <c r="C181" s="22" t="n"/>
      <c r="D181" s="22" t="n"/>
      <c r="E181" s="22" t="n"/>
      <c r="F181" s="22" t="n"/>
      <c r="G181" s="22" t="n"/>
      <c r="H181" s="33" t="n"/>
      <c r="I181" s="22" t="n"/>
      <c r="J181" s="22" t="n"/>
      <c r="K181" s="33" t="n"/>
      <c r="L181" s="33" t="n"/>
      <c r="M181" s="33" t="n"/>
      <c r="N181" s="24" t="n"/>
      <c r="O181" s="33" t="n"/>
      <c r="P181" s="24" t="n"/>
      <c r="Q181" s="24" t="n"/>
      <c r="R181" s="25">
        <f>IF($A181="","",IF(OR($J181="Resolved",$J181="Canceled"),"Closed","Active"))</f>
        <v/>
      </c>
      <c r="S181" s="26">
        <f>IF(OR($A181="",$H181=""),"",MAX(0,IF(AND($J181="Resolved",ISNUMBER($O181)),$O181,Dashboard!$B$3)-$H181))</f>
        <v/>
      </c>
      <c r="T181" s="26">
        <f>IF($A181="","",IF($L181="","",MAX(0,Dashboard!$B$3-$L181)))</f>
        <v/>
      </c>
      <c r="U181" s="25">
        <f>IF($S181="","",IF($S181&lt;=7,"0–7 Days",IF($S181&lt;=14,"8–14 Days",IF($S181&lt;=30,"15–30 Days",IF($S181&lt;=60,"31–60 Days","61+ Days")))))</f>
        <v/>
      </c>
      <c r="V181" s="25">
        <f>IF($A181="","",IF($R181="Closed","Closed",IF($K181="","No Target Date",IF($K181&lt;Dashboard!$B$3,"Overdue",IF($K181&lt;=Dashboard!$B$3+Dashboard!$E$3,"Due Soon","On Track")))))</f>
        <v/>
      </c>
      <c r="W181" s="25">
        <f>IF($A181="","",IF($R181="Closed","",IF(AND($M181&lt;&gt;"",$M181&lt;Dashboard!$B$3),"Follow-Up Needed",IF(AND($L181&lt;&gt;"",Dashboard!$B$3-$L181&gt;Dashboard!$I$3),"Follow-Up Needed",""))))</f>
        <v/>
      </c>
      <c r="X181" s="27">
        <f>IF($A181="","",IF(OR($E181="",$F181=""),"Missing Type or Category",IF(COUNTIFS(Lists!$E$2:$E$15,$F181,Lists!$F$2:$F$15,$E181)=1,"OK","Category Mismatch")))</f>
        <v/>
      </c>
      <c r="Y181" s="27">
        <f>IF($A181="","",IF($B181="","Missing Learner Alias",IF($C181="","Missing Program",IF($D181="","Missing Delivery Site",IF($E181="","Missing Hold Category",IF($F181="","Missing Hold Type",IF($G181="","Missing Priority",IF($H181="","Missing Date Opened",IF($J181="","Missing Status",IF(AND($R181="Active",$K181=""),"Missing Target Date",IF(AND($J181="Resolved",$O181=""),"Missing Resolution Date",IF(AND(OR($J181="Resolved",$J181="Canceled"),$P181=""),"Missing Resolution Outcome",IF($X181&lt;&gt;"OK",$X181,"OK"))))))))))))</f>
        <v/>
      </c>
      <c r="Z181" s="27">
        <f>IF($A181="","",IF($Y181&lt;&gt;"OK","Data Issue",IF($G181="Critical","Critical",IF($V181="Overdue","Overdue",IF($W181="Follow-Up Needed","Follow-Up Needed",IF($I181="","Unassigned",""))))))</f>
        <v/>
      </c>
    </row>
    <row r="182">
      <c r="A182" s="22" t="n"/>
      <c r="B182" s="22" t="n"/>
      <c r="C182" s="22" t="n"/>
      <c r="D182" s="22" t="n"/>
      <c r="E182" s="22" t="n"/>
      <c r="F182" s="22" t="n"/>
      <c r="G182" s="22" t="n"/>
      <c r="H182" s="33" t="n"/>
      <c r="I182" s="22" t="n"/>
      <c r="J182" s="22" t="n"/>
      <c r="K182" s="33" t="n"/>
      <c r="L182" s="33" t="n"/>
      <c r="M182" s="33" t="n"/>
      <c r="N182" s="24" t="n"/>
      <c r="O182" s="33" t="n"/>
      <c r="P182" s="24" t="n"/>
      <c r="Q182" s="24" t="n"/>
      <c r="R182" s="25">
        <f>IF($A182="","",IF(OR($J182="Resolved",$J182="Canceled"),"Closed","Active"))</f>
        <v/>
      </c>
      <c r="S182" s="26">
        <f>IF(OR($A182="",$H182=""),"",MAX(0,IF(AND($J182="Resolved",ISNUMBER($O182)),$O182,Dashboard!$B$3)-$H182))</f>
        <v/>
      </c>
      <c r="T182" s="26">
        <f>IF($A182="","",IF($L182="","",MAX(0,Dashboard!$B$3-$L182)))</f>
        <v/>
      </c>
      <c r="U182" s="25">
        <f>IF($S182="","",IF($S182&lt;=7,"0–7 Days",IF($S182&lt;=14,"8–14 Days",IF($S182&lt;=30,"15–30 Days",IF($S182&lt;=60,"31–60 Days","61+ Days")))))</f>
        <v/>
      </c>
      <c r="V182" s="25">
        <f>IF($A182="","",IF($R182="Closed","Closed",IF($K182="","No Target Date",IF($K182&lt;Dashboard!$B$3,"Overdue",IF($K182&lt;=Dashboard!$B$3+Dashboard!$E$3,"Due Soon","On Track")))))</f>
        <v/>
      </c>
      <c r="W182" s="25">
        <f>IF($A182="","",IF($R182="Closed","",IF(AND($M182&lt;&gt;"",$M182&lt;Dashboard!$B$3),"Follow-Up Needed",IF(AND($L182&lt;&gt;"",Dashboard!$B$3-$L182&gt;Dashboard!$I$3),"Follow-Up Needed",""))))</f>
        <v/>
      </c>
      <c r="X182" s="27">
        <f>IF($A182="","",IF(OR($E182="",$F182=""),"Missing Type or Category",IF(COUNTIFS(Lists!$E$2:$E$15,$F182,Lists!$F$2:$F$15,$E182)=1,"OK","Category Mismatch")))</f>
        <v/>
      </c>
      <c r="Y182" s="27">
        <f>IF($A182="","",IF($B182="","Missing Learner Alias",IF($C182="","Missing Program",IF($D182="","Missing Delivery Site",IF($E182="","Missing Hold Category",IF($F182="","Missing Hold Type",IF($G182="","Missing Priority",IF($H182="","Missing Date Opened",IF($J182="","Missing Status",IF(AND($R182="Active",$K182=""),"Missing Target Date",IF(AND($J182="Resolved",$O182=""),"Missing Resolution Date",IF(AND(OR($J182="Resolved",$J182="Canceled"),$P182=""),"Missing Resolution Outcome",IF($X182&lt;&gt;"OK",$X182,"OK"))))))))))))</f>
        <v/>
      </c>
      <c r="Z182" s="27">
        <f>IF($A182="","",IF($Y182&lt;&gt;"OK","Data Issue",IF($G182="Critical","Critical",IF($V182="Overdue","Overdue",IF($W182="Follow-Up Needed","Follow-Up Needed",IF($I182="","Unassigned",""))))))</f>
        <v/>
      </c>
    </row>
    <row r="183">
      <c r="A183" s="22" t="n"/>
      <c r="B183" s="22" t="n"/>
      <c r="C183" s="22" t="n"/>
      <c r="D183" s="22" t="n"/>
      <c r="E183" s="22" t="n"/>
      <c r="F183" s="22" t="n"/>
      <c r="G183" s="22" t="n"/>
      <c r="H183" s="33" t="n"/>
      <c r="I183" s="22" t="n"/>
      <c r="J183" s="22" t="n"/>
      <c r="K183" s="33" t="n"/>
      <c r="L183" s="33" t="n"/>
      <c r="M183" s="33" t="n"/>
      <c r="N183" s="24" t="n"/>
      <c r="O183" s="33" t="n"/>
      <c r="P183" s="24" t="n"/>
      <c r="Q183" s="24" t="n"/>
      <c r="R183" s="25">
        <f>IF($A183="","",IF(OR($J183="Resolved",$J183="Canceled"),"Closed","Active"))</f>
        <v/>
      </c>
      <c r="S183" s="26">
        <f>IF(OR($A183="",$H183=""),"",MAX(0,IF(AND($J183="Resolved",ISNUMBER($O183)),$O183,Dashboard!$B$3)-$H183))</f>
        <v/>
      </c>
      <c r="T183" s="26">
        <f>IF($A183="","",IF($L183="","",MAX(0,Dashboard!$B$3-$L183)))</f>
        <v/>
      </c>
      <c r="U183" s="25">
        <f>IF($S183="","",IF($S183&lt;=7,"0–7 Days",IF($S183&lt;=14,"8–14 Days",IF($S183&lt;=30,"15–30 Days",IF($S183&lt;=60,"31–60 Days","61+ Days")))))</f>
        <v/>
      </c>
      <c r="V183" s="25">
        <f>IF($A183="","",IF($R183="Closed","Closed",IF($K183="","No Target Date",IF($K183&lt;Dashboard!$B$3,"Overdue",IF($K183&lt;=Dashboard!$B$3+Dashboard!$E$3,"Due Soon","On Track")))))</f>
        <v/>
      </c>
      <c r="W183" s="25">
        <f>IF($A183="","",IF($R183="Closed","",IF(AND($M183&lt;&gt;"",$M183&lt;Dashboard!$B$3),"Follow-Up Needed",IF(AND($L183&lt;&gt;"",Dashboard!$B$3-$L183&gt;Dashboard!$I$3),"Follow-Up Needed",""))))</f>
        <v/>
      </c>
      <c r="X183" s="27">
        <f>IF($A183="","",IF(OR($E183="",$F183=""),"Missing Type or Category",IF(COUNTIFS(Lists!$E$2:$E$15,$F183,Lists!$F$2:$F$15,$E183)=1,"OK","Category Mismatch")))</f>
        <v/>
      </c>
      <c r="Y183" s="27">
        <f>IF($A183="","",IF($B183="","Missing Learner Alias",IF($C183="","Missing Program",IF($D183="","Missing Delivery Site",IF($E183="","Missing Hold Category",IF($F183="","Missing Hold Type",IF($G183="","Missing Priority",IF($H183="","Missing Date Opened",IF($J183="","Missing Status",IF(AND($R183="Active",$K183=""),"Missing Target Date",IF(AND($J183="Resolved",$O183=""),"Missing Resolution Date",IF(AND(OR($J183="Resolved",$J183="Canceled"),$P183=""),"Missing Resolution Outcome",IF($X183&lt;&gt;"OK",$X183,"OK"))))))))))))</f>
        <v/>
      </c>
      <c r="Z183" s="27">
        <f>IF($A183="","",IF($Y183&lt;&gt;"OK","Data Issue",IF($G183="Critical","Critical",IF($V183="Overdue","Overdue",IF($W183="Follow-Up Needed","Follow-Up Needed",IF($I183="","Unassigned",""))))))</f>
        <v/>
      </c>
    </row>
    <row r="184">
      <c r="A184" s="22" t="n"/>
      <c r="B184" s="22" t="n"/>
      <c r="C184" s="22" t="n"/>
      <c r="D184" s="22" t="n"/>
      <c r="E184" s="22" t="n"/>
      <c r="F184" s="22" t="n"/>
      <c r="G184" s="22" t="n"/>
      <c r="H184" s="33" t="n"/>
      <c r="I184" s="22" t="n"/>
      <c r="J184" s="22" t="n"/>
      <c r="K184" s="33" t="n"/>
      <c r="L184" s="33" t="n"/>
      <c r="M184" s="33" t="n"/>
      <c r="N184" s="24" t="n"/>
      <c r="O184" s="33" t="n"/>
      <c r="P184" s="24" t="n"/>
      <c r="Q184" s="24" t="n"/>
      <c r="R184" s="25">
        <f>IF($A184="","",IF(OR($J184="Resolved",$J184="Canceled"),"Closed","Active"))</f>
        <v/>
      </c>
      <c r="S184" s="26">
        <f>IF(OR($A184="",$H184=""),"",MAX(0,IF(AND($J184="Resolved",ISNUMBER($O184)),$O184,Dashboard!$B$3)-$H184))</f>
        <v/>
      </c>
      <c r="T184" s="26">
        <f>IF($A184="","",IF($L184="","",MAX(0,Dashboard!$B$3-$L184)))</f>
        <v/>
      </c>
      <c r="U184" s="25">
        <f>IF($S184="","",IF($S184&lt;=7,"0–7 Days",IF($S184&lt;=14,"8–14 Days",IF($S184&lt;=30,"15–30 Days",IF($S184&lt;=60,"31–60 Days","61+ Days")))))</f>
        <v/>
      </c>
      <c r="V184" s="25">
        <f>IF($A184="","",IF($R184="Closed","Closed",IF($K184="","No Target Date",IF($K184&lt;Dashboard!$B$3,"Overdue",IF($K184&lt;=Dashboard!$B$3+Dashboard!$E$3,"Due Soon","On Track")))))</f>
        <v/>
      </c>
      <c r="W184" s="25">
        <f>IF($A184="","",IF($R184="Closed","",IF(AND($M184&lt;&gt;"",$M184&lt;Dashboard!$B$3),"Follow-Up Needed",IF(AND($L184&lt;&gt;"",Dashboard!$B$3-$L184&gt;Dashboard!$I$3),"Follow-Up Needed",""))))</f>
        <v/>
      </c>
      <c r="X184" s="27">
        <f>IF($A184="","",IF(OR($E184="",$F184=""),"Missing Type or Category",IF(COUNTIFS(Lists!$E$2:$E$15,$F184,Lists!$F$2:$F$15,$E184)=1,"OK","Category Mismatch")))</f>
        <v/>
      </c>
      <c r="Y184" s="27">
        <f>IF($A184="","",IF($B184="","Missing Learner Alias",IF($C184="","Missing Program",IF($D184="","Missing Delivery Site",IF($E184="","Missing Hold Category",IF($F184="","Missing Hold Type",IF($G184="","Missing Priority",IF($H184="","Missing Date Opened",IF($J184="","Missing Status",IF(AND($R184="Active",$K184=""),"Missing Target Date",IF(AND($J184="Resolved",$O184=""),"Missing Resolution Date",IF(AND(OR($J184="Resolved",$J184="Canceled"),$P184=""),"Missing Resolution Outcome",IF($X184&lt;&gt;"OK",$X184,"OK"))))))))))))</f>
        <v/>
      </c>
      <c r="Z184" s="27">
        <f>IF($A184="","",IF($Y184&lt;&gt;"OK","Data Issue",IF($G184="Critical","Critical",IF($V184="Overdue","Overdue",IF($W184="Follow-Up Needed","Follow-Up Needed",IF($I184="","Unassigned",""))))))</f>
        <v/>
      </c>
    </row>
    <row r="185">
      <c r="A185" s="22" t="n"/>
      <c r="B185" s="22" t="n"/>
      <c r="C185" s="22" t="n"/>
      <c r="D185" s="22" t="n"/>
      <c r="E185" s="22" t="n"/>
      <c r="F185" s="22" t="n"/>
      <c r="G185" s="22" t="n"/>
      <c r="H185" s="33" t="n"/>
      <c r="I185" s="22" t="n"/>
      <c r="J185" s="22" t="n"/>
      <c r="K185" s="33" t="n"/>
      <c r="L185" s="33" t="n"/>
      <c r="M185" s="33" t="n"/>
      <c r="N185" s="24" t="n"/>
      <c r="O185" s="33" t="n"/>
      <c r="P185" s="24" t="n"/>
      <c r="Q185" s="24" t="n"/>
      <c r="R185" s="25">
        <f>IF($A185="","",IF(OR($J185="Resolved",$J185="Canceled"),"Closed","Active"))</f>
        <v/>
      </c>
      <c r="S185" s="26">
        <f>IF(OR($A185="",$H185=""),"",MAX(0,IF(AND($J185="Resolved",ISNUMBER($O185)),$O185,Dashboard!$B$3)-$H185))</f>
        <v/>
      </c>
      <c r="T185" s="26">
        <f>IF($A185="","",IF($L185="","",MAX(0,Dashboard!$B$3-$L185)))</f>
        <v/>
      </c>
      <c r="U185" s="25">
        <f>IF($S185="","",IF($S185&lt;=7,"0–7 Days",IF($S185&lt;=14,"8–14 Days",IF($S185&lt;=30,"15–30 Days",IF($S185&lt;=60,"31–60 Days","61+ Days")))))</f>
        <v/>
      </c>
      <c r="V185" s="25">
        <f>IF($A185="","",IF($R185="Closed","Closed",IF($K185="","No Target Date",IF($K185&lt;Dashboard!$B$3,"Overdue",IF($K185&lt;=Dashboard!$B$3+Dashboard!$E$3,"Due Soon","On Track")))))</f>
        <v/>
      </c>
      <c r="W185" s="25">
        <f>IF($A185="","",IF($R185="Closed","",IF(AND($M185&lt;&gt;"",$M185&lt;Dashboard!$B$3),"Follow-Up Needed",IF(AND($L185&lt;&gt;"",Dashboard!$B$3-$L185&gt;Dashboard!$I$3),"Follow-Up Needed",""))))</f>
        <v/>
      </c>
      <c r="X185" s="27">
        <f>IF($A185="","",IF(OR($E185="",$F185=""),"Missing Type or Category",IF(COUNTIFS(Lists!$E$2:$E$15,$F185,Lists!$F$2:$F$15,$E185)=1,"OK","Category Mismatch")))</f>
        <v/>
      </c>
      <c r="Y185" s="27">
        <f>IF($A185="","",IF($B185="","Missing Learner Alias",IF($C185="","Missing Program",IF($D185="","Missing Delivery Site",IF($E185="","Missing Hold Category",IF($F185="","Missing Hold Type",IF($G185="","Missing Priority",IF($H185="","Missing Date Opened",IF($J185="","Missing Status",IF(AND($R185="Active",$K185=""),"Missing Target Date",IF(AND($J185="Resolved",$O185=""),"Missing Resolution Date",IF(AND(OR($J185="Resolved",$J185="Canceled"),$P185=""),"Missing Resolution Outcome",IF($X185&lt;&gt;"OK",$X185,"OK"))))))))))))</f>
        <v/>
      </c>
      <c r="Z185" s="27">
        <f>IF($A185="","",IF($Y185&lt;&gt;"OK","Data Issue",IF($G185="Critical","Critical",IF($V185="Overdue","Overdue",IF($W185="Follow-Up Needed","Follow-Up Needed",IF($I185="","Unassigned",""))))))</f>
        <v/>
      </c>
    </row>
    <row r="186">
      <c r="A186" s="22" t="n"/>
      <c r="B186" s="22" t="n"/>
      <c r="C186" s="22" t="n"/>
      <c r="D186" s="22" t="n"/>
      <c r="E186" s="22" t="n"/>
      <c r="F186" s="22" t="n"/>
      <c r="G186" s="22" t="n"/>
      <c r="H186" s="33" t="n"/>
      <c r="I186" s="22" t="n"/>
      <c r="J186" s="22" t="n"/>
      <c r="K186" s="33" t="n"/>
      <c r="L186" s="33" t="n"/>
      <c r="M186" s="33" t="n"/>
      <c r="N186" s="24" t="n"/>
      <c r="O186" s="33" t="n"/>
      <c r="P186" s="24" t="n"/>
      <c r="Q186" s="24" t="n"/>
      <c r="R186" s="25">
        <f>IF($A186="","",IF(OR($J186="Resolved",$J186="Canceled"),"Closed","Active"))</f>
        <v/>
      </c>
      <c r="S186" s="26">
        <f>IF(OR($A186="",$H186=""),"",MAX(0,IF(AND($J186="Resolved",ISNUMBER($O186)),$O186,Dashboard!$B$3)-$H186))</f>
        <v/>
      </c>
      <c r="T186" s="26">
        <f>IF($A186="","",IF($L186="","",MAX(0,Dashboard!$B$3-$L186)))</f>
        <v/>
      </c>
      <c r="U186" s="25">
        <f>IF($S186="","",IF($S186&lt;=7,"0–7 Days",IF($S186&lt;=14,"8–14 Days",IF($S186&lt;=30,"15–30 Days",IF($S186&lt;=60,"31–60 Days","61+ Days")))))</f>
        <v/>
      </c>
      <c r="V186" s="25">
        <f>IF($A186="","",IF($R186="Closed","Closed",IF($K186="","No Target Date",IF($K186&lt;Dashboard!$B$3,"Overdue",IF($K186&lt;=Dashboard!$B$3+Dashboard!$E$3,"Due Soon","On Track")))))</f>
        <v/>
      </c>
      <c r="W186" s="25">
        <f>IF($A186="","",IF($R186="Closed","",IF(AND($M186&lt;&gt;"",$M186&lt;Dashboard!$B$3),"Follow-Up Needed",IF(AND($L186&lt;&gt;"",Dashboard!$B$3-$L186&gt;Dashboard!$I$3),"Follow-Up Needed",""))))</f>
        <v/>
      </c>
      <c r="X186" s="27">
        <f>IF($A186="","",IF(OR($E186="",$F186=""),"Missing Type or Category",IF(COUNTIFS(Lists!$E$2:$E$15,$F186,Lists!$F$2:$F$15,$E186)=1,"OK","Category Mismatch")))</f>
        <v/>
      </c>
      <c r="Y186" s="27">
        <f>IF($A186="","",IF($B186="","Missing Learner Alias",IF($C186="","Missing Program",IF($D186="","Missing Delivery Site",IF($E186="","Missing Hold Category",IF($F186="","Missing Hold Type",IF($G186="","Missing Priority",IF($H186="","Missing Date Opened",IF($J186="","Missing Status",IF(AND($R186="Active",$K186=""),"Missing Target Date",IF(AND($J186="Resolved",$O186=""),"Missing Resolution Date",IF(AND(OR($J186="Resolved",$J186="Canceled"),$P186=""),"Missing Resolution Outcome",IF($X186&lt;&gt;"OK",$X186,"OK"))))))))))))</f>
        <v/>
      </c>
      <c r="Z186" s="27">
        <f>IF($A186="","",IF($Y186&lt;&gt;"OK","Data Issue",IF($G186="Critical","Critical",IF($V186="Overdue","Overdue",IF($W186="Follow-Up Needed","Follow-Up Needed",IF($I186="","Unassigned",""))))))</f>
        <v/>
      </c>
    </row>
    <row r="187">
      <c r="A187" s="22" t="n"/>
      <c r="B187" s="22" t="n"/>
      <c r="C187" s="22" t="n"/>
      <c r="D187" s="22" t="n"/>
      <c r="E187" s="22" t="n"/>
      <c r="F187" s="22" t="n"/>
      <c r="G187" s="22" t="n"/>
      <c r="H187" s="33" t="n"/>
      <c r="I187" s="22" t="n"/>
      <c r="J187" s="22" t="n"/>
      <c r="K187" s="33" t="n"/>
      <c r="L187" s="33" t="n"/>
      <c r="M187" s="33" t="n"/>
      <c r="N187" s="24" t="n"/>
      <c r="O187" s="33" t="n"/>
      <c r="P187" s="24" t="n"/>
      <c r="Q187" s="24" t="n"/>
      <c r="R187" s="25">
        <f>IF($A187="","",IF(OR($J187="Resolved",$J187="Canceled"),"Closed","Active"))</f>
        <v/>
      </c>
      <c r="S187" s="26">
        <f>IF(OR($A187="",$H187=""),"",MAX(0,IF(AND($J187="Resolved",ISNUMBER($O187)),$O187,Dashboard!$B$3)-$H187))</f>
        <v/>
      </c>
      <c r="T187" s="26">
        <f>IF($A187="","",IF($L187="","",MAX(0,Dashboard!$B$3-$L187)))</f>
        <v/>
      </c>
      <c r="U187" s="25">
        <f>IF($S187="","",IF($S187&lt;=7,"0–7 Days",IF($S187&lt;=14,"8–14 Days",IF($S187&lt;=30,"15–30 Days",IF($S187&lt;=60,"31–60 Days","61+ Days")))))</f>
        <v/>
      </c>
      <c r="V187" s="25">
        <f>IF($A187="","",IF($R187="Closed","Closed",IF($K187="","No Target Date",IF($K187&lt;Dashboard!$B$3,"Overdue",IF($K187&lt;=Dashboard!$B$3+Dashboard!$E$3,"Due Soon","On Track")))))</f>
        <v/>
      </c>
      <c r="W187" s="25">
        <f>IF($A187="","",IF($R187="Closed","",IF(AND($M187&lt;&gt;"",$M187&lt;Dashboard!$B$3),"Follow-Up Needed",IF(AND($L187&lt;&gt;"",Dashboard!$B$3-$L187&gt;Dashboard!$I$3),"Follow-Up Needed",""))))</f>
        <v/>
      </c>
      <c r="X187" s="27">
        <f>IF($A187="","",IF(OR($E187="",$F187=""),"Missing Type or Category",IF(COUNTIFS(Lists!$E$2:$E$15,$F187,Lists!$F$2:$F$15,$E187)=1,"OK","Category Mismatch")))</f>
        <v/>
      </c>
      <c r="Y187" s="27">
        <f>IF($A187="","",IF($B187="","Missing Learner Alias",IF($C187="","Missing Program",IF($D187="","Missing Delivery Site",IF($E187="","Missing Hold Category",IF($F187="","Missing Hold Type",IF($G187="","Missing Priority",IF($H187="","Missing Date Opened",IF($J187="","Missing Status",IF(AND($R187="Active",$K187=""),"Missing Target Date",IF(AND($J187="Resolved",$O187=""),"Missing Resolution Date",IF(AND(OR($J187="Resolved",$J187="Canceled"),$P187=""),"Missing Resolution Outcome",IF($X187&lt;&gt;"OK",$X187,"OK"))))))))))))</f>
        <v/>
      </c>
      <c r="Z187" s="27">
        <f>IF($A187="","",IF($Y187&lt;&gt;"OK","Data Issue",IF($G187="Critical","Critical",IF($V187="Overdue","Overdue",IF($W187="Follow-Up Needed","Follow-Up Needed",IF($I187="","Unassigned",""))))))</f>
        <v/>
      </c>
    </row>
    <row r="188">
      <c r="A188" s="22" t="n"/>
      <c r="B188" s="22" t="n"/>
      <c r="C188" s="22" t="n"/>
      <c r="D188" s="22" t="n"/>
      <c r="E188" s="22" t="n"/>
      <c r="F188" s="22" t="n"/>
      <c r="G188" s="22" t="n"/>
      <c r="H188" s="33" t="n"/>
      <c r="I188" s="22" t="n"/>
      <c r="J188" s="22" t="n"/>
      <c r="K188" s="33" t="n"/>
      <c r="L188" s="33" t="n"/>
      <c r="M188" s="33" t="n"/>
      <c r="N188" s="24" t="n"/>
      <c r="O188" s="33" t="n"/>
      <c r="P188" s="24" t="n"/>
      <c r="Q188" s="24" t="n"/>
      <c r="R188" s="25">
        <f>IF($A188="","",IF(OR($J188="Resolved",$J188="Canceled"),"Closed","Active"))</f>
        <v/>
      </c>
      <c r="S188" s="26">
        <f>IF(OR($A188="",$H188=""),"",MAX(0,IF(AND($J188="Resolved",ISNUMBER($O188)),$O188,Dashboard!$B$3)-$H188))</f>
        <v/>
      </c>
      <c r="T188" s="26">
        <f>IF($A188="","",IF($L188="","",MAX(0,Dashboard!$B$3-$L188)))</f>
        <v/>
      </c>
      <c r="U188" s="25">
        <f>IF($S188="","",IF($S188&lt;=7,"0–7 Days",IF($S188&lt;=14,"8–14 Days",IF($S188&lt;=30,"15–30 Days",IF($S188&lt;=60,"31–60 Days","61+ Days")))))</f>
        <v/>
      </c>
      <c r="V188" s="25">
        <f>IF($A188="","",IF($R188="Closed","Closed",IF($K188="","No Target Date",IF($K188&lt;Dashboard!$B$3,"Overdue",IF($K188&lt;=Dashboard!$B$3+Dashboard!$E$3,"Due Soon","On Track")))))</f>
        <v/>
      </c>
      <c r="W188" s="25">
        <f>IF($A188="","",IF($R188="Closed","",IF(AND($M188&lt;&gt;"",$M188&lt;Dashboard!$B$3),"Follow-Up Needed",IF(AND($L188&lt;&gt;"",Dashboard!$B$3-$L188&gt;Dashboard!$I$3),"Follow-Up Needed",""))))</f>
        <v/>
      </c>
      <c r="X188" s="27">
        <f>IF($A188="","",IF(OR($E188="",$F188=""),"Missing Type or Category",IF(COUNTIFS(Lists!$E$2:$E$15,$F188,Lists!$F$2:$F$15,$E188)=1,"OK","Category Mismatch")))</f>
        <v/>
      </c>
      <c r="Y188" s="27">
        <f>IF($A188="","",IF($B188="","Missing Learner Alias",IF($C188="","Missing Program",IF($D188="","Missing Delivery Site",IF($E188="","Missing Hold Category",IF($F188="","Missing Hold Type",IF($G188="","Missing Priority",IF($H188="","Missing Date Opened",IF($J188="","Missing Status",IF(AND($R188="Active",$K188=""),"Missing Target Date",IF(AND($J188="Resolved",$O188=""),"Missing Resolution Date",IF(AND(OR($J188="Resolved",$J188="Canceled"),$P188=""),"Missing Resolution Outcome",IF($X188&lt;&gt;"OK",$X188,"OK"))))))))))))</f>
        <v/>
      </c>
      <c r="Z188" s="27">
        <f>IF($A188="","",IF($Y188&lt;&gt;"OK","Data Issue",IF($G188="Critical","Critical",IF($V188="Overdue","Overdue",IF($W188="Follow-Up Needed","Follow-Up Needed",IF($I188="","Unassigned",""))))))</f>
        <v/>
      </c>
    </row>
    <row r="189">
      <c r="A189" s="22" t="n"/>
      <c r="B189" s="22" t="n"/>
      <c r="C189" s="22" t="n"/>
      <c r="D189" s="22" t="n"/>
      <c r="E189" s="22" t="n"/>
      <c r="F189" s="22" t="n"/>
      <c r="G189" s="22" t="n"/>
      <c r="H189" s="33" t="n"/>
      <c r="I189" s="22" t="n"/>
      <c r="J189" s="22" t="n"/>
      <c r="K189" s="33" t="n"/>
      <c r="L189" s="33" t="n"/>
      <c r="M189" s="33" t="n"/>
      <c r="N189" s="24" t="n"/>
      <c r="O189" s="33" t="n"/>
      <c r="P189" s="24" t="n"/>
      <c r="Q189" s="24" t="n"/>
      <c r="R189" s="25">
        <f>IF($A189="","",IF(OR($J189="Resolved",$J189="Canceled"),"Closed","Active"))</f>
        <v/>
      </c>
      <c r="S189" s="26">
        <f>IF(OR($A189="",$H189=""),"",MAX(0,IF(AND($J189="Resolved",ISNUMBER($O189)),$O189,Dashboard!$B$3)-$H189))</f>
        <v/>
      </c>
      <c r="T189" s="26">
        <f>IF($A189="","",IF($L189="","",MAX(0,Dashboard!$B$3-$L189)))</f>
        <v/>
      </c>
      <c r="U189" s="25">
        <f>IF($S189="","",IF($S189&lt;=7,"0–7 Days",IF($S189&lt;=14,"8–14 Days",IF($S189&lt;=30,"15–30 Days",IF($S189&lt;=60,"31–60 Days","61+ Days")))))</f>
        <v/>
      </c>
      <c r="V189" s="25">
        <f>IF($A189="","",IF($R189="Closed","Closed",IF($K189="","No Target Date",IF($K189&lt;Dashboard!$B$3,"Overdue",IF($K189&lt;=Dashboard!$B$3+Dashboard!$E$3,"Due Soon","On Track")))))</f>
        <v/>
      </c>
      <c r="W189" s="25">
        <f>IF($A189="","",IF($R189="Closed","",IF(AND($M189&lt;&gt;"",$M189&lt;Dashboard!$B$3),"Follow-Up Needed",IF(AND($L189&lt;&gt;"",Dashboard!$B$3-$L189&gt;Dashboard!$I$3),"Follow-Up Needed",""))))</f>
        <v/>
      </c>
      <c r="X189" s="27">
        <f>IF($A189="","",IF(OR($E189="",$F189=""),"Missing Type or Category",IF(COUNTIFS(Lists!$E$2:$E$15,$F189,Lists!$F$2:$F$15,$E189)=1,"OK","Category Mismatch")))</f>
        <v/>
      </c>
      <c r="Y189" s="27">
        <f>IF($A189="","",IF($B189="","Missing Learner Alias",IF($C189="","Missing Program",IF($D189="","Missing Delivery Site",IF($E189="","Missing Hold Category",IF($F189="","Missing Hold Type",IF($G189="","Missing Priority",IF($H189="","Missing Date Opened",IF($J189="","Missing Status",IF(AND($R189="Active",$K189=""),"Missing Target Date",IF(AND($J189="Resolved",$O189=""),"Missing Resolution Date",IF(AND(OR($J189="Resolved",$J189="Canceled"),$P189=""),"Missing Resolution Outcome",IF($X189&lt;&gt;"OK",$X189,"OK"))))))))))))</f>
        <v/>
      </c>
      <c r="Z189" s="27">
        <f>IF($A189="","",IF($Y189&lt;&gt;"OK","Data Issue",IF($G189="Critical","Critical",IF($V189="Overdue","Overdue",IF($W189="Follow-Up Needed","Follow-Up Needed",IF($I189="","Unassigned",""))))))</f>
        <v/>
      </c>
    </row>
    <row r="190">
      <c r="A190" s="22" t="n"/>
      <c r="B190" s="22" t="n"/>
      <c r="C190" s="22" t="n"/>
      <c r="D190" s="22" t="n"/>
      <c r="E190" s="22" t="n"/>
      <c r="F190" s="22" t="n"/>
      <c r="G190" s="22" t="n"/>
      <c r="H190" s="33" t="n"/>
      <c r="I190" s="22" t="n"/>
      <c r="J190" s="22" t="n"/>
      <c r="K190" s="33" t="n"/>
      <c r="L190" s="33" t="n"/>
      <c r="M190" s="33" t="n"/>
      <c r="N190" s="24" t="n"/>
      <c r="O190" s="33" t="n"/>
      <c r="P190" s="24" t="n"/>
      <c r="Q190" s="24" t="n"/>
      <c r="R190" s="25">
        <f>IF($A190="","",IF(OR($J190="Resolved",$J190="Canceled"),"Closed","Active"))</f>
        <v/>
      </c>
      <c r="S190" s="26">
        <f>IF(OR($A190="",$H190=""),"",MAX(0,IF(AND($J190="Resolved",ISNUMBER($O190)),$O190,Dashboard!$B$3)-$H190))</f>
        <v/>
      </c>
      <c r="T190" s="26">
        <f>IF($A190="","",IF($L190="","",MAX(0,Dashboard!$B$3-$L190)))</f>
        <v/>
      </c>
      <c r="U190" s="25">
        <f>IF($S190="","",IF($S190&lt;=7,"0–7 Days",IF($S190&lt;=14,"8–14 Days",IF($S190&lt;=30,"15–30 Days",IF($S190&lt;=60,"31–60 Days","61+ Days")))))</f>
        <v/>
      </c>
      <c r="V190" s="25">
        <f>IF($A190="","",IF($R190="Closed","Closed",IF($K190="","No Target Date",IF($K190&lt;Dashboard!$B$3,"Overdue",IF($K190&lt;=Dashboard!$B$3+Dashboard!$E$3,"Due Soon","On Track")))))</f>
        <v/>
      </c>
      <c r="W190" s="25">
        <f>IF($A190="","",IF($R190="Closed","",IF(AND($M190&lt;&gt;"",$M190&lt;Dashboard!$B$3),"Follow-Up Needed",IF(AND($L190&lt;&gt;"",Dashboard!$B$3-$L190&gt;Dashboard!$I$3),"Follow-Up Needed",""))))</f>
        <v/>
      </c>
      <c r="X190" s="27">
        <f>IF($A190="","",IF(OR($E190="",$F190=""),"Missing Type or Category",IF(COUNTIFS(Lists!$E$2:$E$15,$F190,Lists!$F$2:$F$15,$E190)=1,"OK","Category Mismatch")))</f>
        <v/>
      </c>
      <c r="Y190" s="27">
        <f>IF($A190="","",IF($B190="","Missing Learner Alias",IF($C190="","Missing Program",IF($D190="","Missing Delivery Site",IF($E190="","Missing Hold Category",IF($F190="","Missing Hold Type",IF($G190="","Missing Priority",IF($H190="","Missing Date Opened",IF($J190="","Missing Status",IF(AND($R190="Active",$K190=""),"Missing Target Date",IF(AND($J190="Resolved",$O190=""),"Missing Resolution Date",IF(AND(OR($J190="Resolved",$J190="Canceled"),$P190=""),"Missing Resolution Outcome",IF($X190&lt;&gt;"OK",$X190,"OK"))))))))))))</f>
        <v/>
      </c>
      <c r="Z190" s="27">
        <f>IF($A190="","",IF($Y190&lt;&gt;"OK","Data Issue",IF($G190="Critical","Critical",IF($V190="Overdue","Overdue",IF($W190="Follow-Up Needed","Follow-Up Needed",IF($I190="","Unassigned",""))))))</f>
        <v/>
      </c>
    </row>
    <row r="191">
      <c r="A191" s="22" t="n"/>
      <c r="B191" s="22" t="n"/>
      <c r="C191" s="22" t="n"/>
      <c r="D191" s="22" t="n"/>
      <c r="E191" s="22" t="n"/>
      <c r="F191" s="22" t="n"/>
      <c r="G191" s="22" t="n"/>
      <c r="H191" s="33" t="n"/>
      <c r="I191" s="22" t="n"/>
      <c r="J191" s="22" t="n"/>
      <c r="K191" s="33" t="n"/>
      <c r="L191" s="33" t="n"/>
      <c r="M191" s="33" t="n"/>
      <c r="N191" s="24" t="n"/>
      <c r="O191" s="33" t="n"/>
      <c r="P191" s="24" t="n"/>
      <c r="Q191" s="24" t="n"/>
      <c r="R191" s="25">
        <f>IF($A191="","",IF(OR($J191="Resolved",$J191="Canceled"),"Closed","Active"))</f>
        <v/>
      </c>
      <c r="S191" s="26">
        <f>IF(OR($A191="",$H191=""),"",MAX(0,IF(AND($J191="Resolved",ISNUMBER($O191)),$O191,Dashboard!$B$3)-$H191))</f>
        <v/>
      </c>
      <c r="T191" s="26">
        <f>IF($A191="","",IF($L191="","",MAX(0,Dashboard!$B$3-$L191)))</f>
        <v/>
      </c>
      <c r="U191" s="25">
        <f>IF($S191="","",IF($S191&lt;=7,"0–7 Days",IF($S191&lt;=14,"8–14 Days",IF($S191&lt;=30,"15–30 Days",IF($S191&lt;=60,"31–60 Days","61+ Days")))))</f>
        <v/>
      </c>
      <c r="V191" s="25">
        <f>IF($A191="","",IF($R191="Closed","Closed",IF($K191="","No Target Date",IF($K191&lt;Dashboard!$B$3,"Overdue",IF($K191&lt;=Dashboard!$B$3+Dashboard!$E$3,"Due Soon","On Track")))))</f>
        <v/>
      </c>
      <c r="W191" s="25">
        <f>IF($A191="","",IF($R191="Closed","",IF(AND($M191&lt;&gt;"",$M191&lt;Dashboard!$B$3),"Follow-Up Needed",IF(AND($L191&lt;&gt;"",Dashboard!$B$3-$L191&gt;Dashboard!$I$3),"Follow-Up Needed",""))))</f>
        <v/>
      </c>
      <c r="X191" s="27">
        <f>IF($A191="","",IF(OR($E191="",$F191=""),"Missing Type or Category",IF(COUNTIFS(Lists!$E$2:$E$15,$F191,Lists!$F$2:$F$15,$E191)=1,"OK","Category Mismatch")))</f>
        <v/>
      </c>
      <c r="Y191" s="27">
        <f>IF($A191="","",IF($B191="","Missing Learner Alias",IF($C191="","Missing Program",IF($D191="","Missing Delivery Site",IF($E191="","Missing Hold Category",IF($F191="","Missing Hold Type",IF($G191="","Missing Priority",IF($H191="","Missing Date Opened",IF($J191="","Missing Status",IF(AND($R191="Active",$K191=""),"Missing Target Date",IF(AND($J191="Resolved",$O191=""),"Missing Resolution Date",IF(AND(OR($J191="Resolved",$J191="Canceled"),$P191=""),"Missing Resolution Outcome",IF($X191&lt;&gt;"OK",$X191,"OK"))))))))))))</f>
        <v/>
      </c>
      <c r="Z191" s="27">
        <f>IF($A191="","",IF($Y191&lt;&gt;"OK","Data Issue",IF($G191="Critical","Critical",IF($V191="Overdue","Overdue",IF($W191="Follow-Up Needed","Follow-Up Needed",IF($I191="","Unassigned",""))))))</f>
        <v/>
      </c>
    </row>
    <row r="192">
      <c r="A192" s="22" t="n"/>
      <c r="B192" s="22" t="n"/>
      <c r="C192" s="22" t="n"/>
      <c r="D192" s="22" t="n"/>
      <c r="E192" s="22" t="n"/>
      <c r="F192" s="22" t="n"/>
      <c r="G192" s="22" t="n"/>
      <c r="H192" s="33" t="n"/>
      <c r="I192" s="22" t="n"/>
      <c r="J192" s="22" t="n"/>
      <c r="K192" s="33" t="n"/>
      <c r="L192" s="33" t="n"/>
      <c r="M192" s="33" t="n"/>
      <c r="N192" s="24" t="n"/>
      <c r="O192" s="33" t="n"/>
      <c r="P192" s="24" t="n"/>
      <c r="Q192" s="24" t="n"/>
      <c r="R192" s="25">
        <f>IF($A192="","",IF(OR($J192="Resolved",$J192="Canceled"),"Closed","Active"))</f>
        <v/>
      </c>
      <c r="S192" s="26">
        <f>IF(OR($A192="",$H192=""),"",MAX(0,IF(AND($J192="Resolved",ISNUMBER($O192)),$O192,Dashboard!$B$3)-$H192))</f>
        <v/>
      </c>
      <c r="T192" s="26">
        <f>IF($A192="","",IF($L192="","",MAX(0,Dashboard!$B$3-$L192)))</f>
        <v/>
      </c>
      <c r="U192" s="25">
        <f>IF($S192="","",IF($S192&lt;=7,"0–7 Days",IF($S192&lt;=14,"8–14 Days",IF($S192&lt;=30,"15–30 Days",IF($S192&lt;=60,"31–60 Days","61+ Days")))))</f>
        <v/>
      </c>
      <c r="V192" s="25">
        <f>IF($A192="","",IF($R192="Closed","Closed",IF($K192="","No Target Date",IF($K192&lt;Dashboard!$B$3,"Overdue",IF($K192&lt;=Dashboard!$B$3+Dashboard!$E$3,"Due Soon","On Track")))))</f>
        <v/>
      </c>
      <c r="W192" s="25">
        <f>IF($A192="","",IF($R192="Closed","",IF(AND($M192&lt;&gt;"",$M192&lt;Dashboard!$B$3),"Follow-Up Needed",IF(AND($L192&lt;&gt;"",Dashboard!$B$3-$L192&gt;Dashboard!$I$3),"Follow-Up Needed",""))))</f>
        <v/>
      </c>
      <c r="X192" s="27">
        <f>IF($A192="","",IF(OR($E192="",$F192=""),"Missing Type or Category",IF(COUNTIFS(Lists!$E$2:$E$15,$F192,Lists!$F$2:$F$15,$E192)=1,"OK","Category Mismatch")))</f>
        <v/>
      </c>
      <c r="Y192" s="27">
        <f>IF($A192="","",IF($B192="","Missing Learner Alias",IF($C192="","Missing Program",IF($D192="","Missing Delivery Site",IF($E192="","Missing Hold Category",IF($F192="","Missing Hold Type",IF($G192="","Missing Priority",IF($H192="","Missing Date Opened",IF($J192="","Missing Status",IF(AND($R192="Active",$K192=""),"Missing Target Date",IF(AND($J192="Resolved",$O192=""),"Missing Resolution Date",IF(AND(OR($J192="Resolved",$J192="Canceled"),$P192=""),"Missing Resolution Outcome",IF($X192&lt;&gt;"OK",$X192,"OK"))))))))))))</f>
        <v/>
      </c>
      <c r="Z192" s="27">
        <f>IF($A192="","",IF($Y192&lt;&gt;"OK","Data Issue",IF($G192="Critical","Critical",IF($V192="Overdue","Overdue",IF($W192="Follow-Up Needed","Follow-Up Needed",IF($I192="","Unassigned",""))))))</f>
        <v/>
      </c>
    </row>
    <row r="193">
      <c r="A193" s="22" t="n"/>
      <c r="B193" s="22" t="n"/>
      <c r="C193" s="22" t="n"/>
      <c r="D193" s="22" t="n"/>
      <c r="E193" s="22" t="n"/>
      <c r="F193" s="22" t="n"/>
      <c r="G193" s="22" t="n"/>
      <c r="H193" s="33" t="n"/>
      <c r="I193" s="22" t="n"/>
      <c r="J193" s="22" t="n"/>
      <c r="K193" s="33" t="n"/>
      <c r="L193" s="33" t="n"/>
      <c r="M193" s="33" t="n"/>
      <c r="N193" s="24" t="n"/>
      <c r="O193" s="33" t="n"/>
      <c r="P193" s="24" t="n"/>
      <c r="Q193" s="24" t="n"/>
      <c r="R193" s="25">
        <f>IF($A193="","",IF(OR($J193="Resolved",$J193="Canceled"),"Closed","Active"))</f>
        <v/>
      </c>
      <c r="S193" s="26">
        <f>IF(OR($A193="",$H193=""),"",MAX(0,IF(AND($J193="Resolved",ISNUMBER($O193)),$O193,Dashboard!$B$3)-$H193))</f>
        <v/>
      </c>
      <c r="T193" s="26">
        <f>IF($A193="","",IF($L193="","",MAX(0,Dashboard!$B$3-$L193)))</f>
        <v/>
      </c>
      <c r="U193" s="25">
        <f>IF($S193="","",IF($S193&lt;=7,"0–7 Days",IF($S193&lt;=14,"8–14 Days",IF($S193&lt;=30,"15–30 Days",IF($S193&lt;=60,"31–60 Days","61+ Days")))))</f>
        <v/>
      </c>
      <c r="V193" s="25">
        <f>IF($A193="","",IF($R193="Closed","Closed",IF($K193="","No Target Date",IF($K193&lt;Dashboard!$B$3,"Overdue",IF($K193&lt;=Dashboard!$B$3+Dashboard!$E$3,"Due Soon","On Track")))))</f>
        <v/>
      </c>
      <c r="W193" s="25">
        <f>IF($A193="","",IF($R193="Closed","",IF(AND($M193&lt;&gt;"",$M193&lt;Dashboard!$B$3),"Follow-Up Needed",IF(AND($L193&lt;&gt;"",Dashboard!$B$3-$L193&gt;Dashboard!$I$3),"Follow-Up Needed",""))))</f>
        <v/>
      </c>
      <c r="X193" s="27">
        <f>IF($A193="","",IF(OR($E193="",$F193=""),"Missing Type or Category",IF(COUNTIFS(Lists!$E$2:$E$15,$F193,Lists!$F$2:$F$15,$E193)=1,"OK","Category Mismatch")))</f>
        <v/>
      </c>
      <c r="Y193" s="27">
        <f>IF($A193="","",IF($B193="","Missing Learner Alias",IF($C193="","Missing Program",IF($D193="","Missing Delivery Site",IF($E193="","Missing Hold Category",IF($F193="","Missing Hold Type",IF($G193="","Missing Priority",IF($H193="","Missing Date Opened",IF($J193="","Missing Status",IF(AND($R193="Active",$K193=""),"Missing Target Date",IF(AND($J193="Resolved",$O193=""),"Missing Resolution Date",IF(AND(OR($J193="Resolved",$J193="Canceled"),$P193=""),"Missing Resolution Outcome",IF($X193&lt;&gt;"OK",$X193,"OK"))))))))))))</f>
        <v/>
      </c>
      <c r="Z193" s="27">
        <f>IF($A193="","",IF($Y193&lt;&gt;"OK","Data Issue",IF($G193="Critical","Critical",IF($V193="Overdue","Overdue",IF($W193="Follow-Up Needed","Follow-Up Needed",IF($I193="","Unassigned",""))))))</f>
        <v/>
      </c>
    </row>
    <row r="194">
      <c r="A194" s="22" t="n"/>
      <c r="B194" s="22" t="n"/>
      <c r="C194" s="22" t="n"/>
      <c r="D194" s="22" t="n"/>
      <c r="E194" s="22" t="n"/>
      <c r="F194" s="22" t="n"/>
      <c r="G194" s="22" t="n"/>
      <c r="H194" s="33" t="n"/>
      <c r="I194" s="22" t="n"/>
      <c r="J194" s="22" t="n"/>
      <c r="K194" s="33" t="n"/>
      <c r="L194" s="33" t="n"/>
      <c r="M194" s="33" t="n"/>
      <c r="N194" s="24" t="n"/>
      <c r="O194" s="33" t="n"/>
      <c r="P194" s="24" t="n"/>
      <c r="Q194" s="24" t="n"/>
      <c r="R194" s="25">
        <f>IF($A194="","",IF(OR($J194="Resolved",$J194="Canceled"),"Closed","Active"))</f>
        <v/>
      </c>
      <c r="S194" s="26">
        <f>IF(OR($A194="",$H194=""),"",MAX(0,IF(AND($J194="Resolved",ISNUMBER($O194)),$O194,Dashboard!$B$3)-$H194))</f>
        <v/>
      </c>
      <c r="T194" s="26">
        <f>IF($A194="","",IF($L194="","",MAX(0,Dashboard!$B$3-$L194)))</f>
        <v/>
      </c>
      <c r="U194" s="25">
        <f>IF($S194="","",IF($S194&lt;=7,"0–7 Days",IF($S194&lt;=14,"8–14 Days",IF($S194&lt;=30,"15–30 Days",IF($S194&lt;=60,"31–60 Days","61+ Days")))))</f>
        <v/>
      </c>
      <c r="V194" s="25">
        <f>IF($A194="","",IF($R194="Closed","Closed",IF($K194="","No Target Date",IF($K194&lt;Dashboard!$B$3,"Overdue",IF($K194&lt;=Dashboard!$B$3+Dashboard!$E$3,"Due Soon","On Track")))))</f>
        <v/>
      </c>
      <c r="W194" s="25">
        <f>IF($A194="","",IF($R194="Closed","",IF(AND($M194&lt;&gt;"",$M194&lt;Dashboard!$B$3),"Follow-Up Needed",IF(AND($L194&lt;&gt;"",Dashboard!$B$3-$L194&gt;Dashboard!$I$3),"Follow-Up Needed",""))))</f>
        <v/>
      </c>
      <c r="X194" s="27">
        <f>IF($A194="","",IF(OR($E194="",$F194=""),"Missing Type or Category",IF(COUNTIFS(Lists!$E$2:$E$15,$F194,Lists!$F$2:$F$15,$E194)=1,"OK","Category Mismatch")))</f>
        <v/>
      </c>
      <c r="Y194" s="27">
        <f>IF($A194="","",IF($B194="","Missing Learner Alias",IF($C194="","Missing Program",IF($D194="","Missing Delivery Site",IF($E194="","Missing Hold Category",IF($F194="","Missing Hold Type",IF($G194="","Missing Priority",IF($H194="","Missing Date Opened",IF($J194="","Missing Status",IF(AND($R194="Active",$K194=""),"Missing Target Date",IF(AND($J194="Resolved",$O194=""),"Missing Resolution Date",IF(AND(OR($J194="Resolved",$J194="Canceled"),$P194=""),"Missing Resolution Outcome",IF($X194&lt;&gt;"OK",$X194,"OK"))))))))))))</f>
        <v/>
      </c>
      <c r="Z194" s="27">
        <f>IF($A194="","",IF($Y194&lt;&gt;"OK","Data Issue",IF($G194="Critical","Critical",IF($V194="Overdue","Overdue",IF($W194="Follow-Up Needed","Follow-Up Needed",IF($I194="","Unassigned",""))))))</f>
        <v/>
      </c>
    </row>
    <row r="195">
      <c r="A195" s="22" t="n"/>
      <c r="B195" s="22" t="n"/>
      <c r="C195" s="22" t="n"/>
      <c r="D195" s="22" t="n"/>
      <c r="E195" s="22" t="n"/>
      <c r="F195" s="22" t="n"/>
      <c r="G195" s="22" t="n"/>
      <c r="H195" s="33" t="n"/>
      <c r="I195" s="22" t="n"/>
      <c r="J195" s="22" t="n"/>
      <c r="K195" s="33" t="n"/>
      <c r="L195" s="33" t="n"/>
      <c r="M195" s="33" t="n"/>
      <c r="N195" s="24" t="n"/>
      <c r="O195" s="33" t="n"/>
      <c r="P195" s="24" t="n"/>
      <c r="Q195" s="24" t="n"/>
      <c r="R195" s="25">
        <f>IF($A195="","",IF(OR($J195="Resolved",$J195="Canceled"),"Closed","Active"))</f>
        <v/>
      </c>
      <c r="S195" s="26">
        <f>IF(OR($A195="",$H195=""),"",MAX(0,IF(AND($J195="Resolved",ISNUMBER($O195)),$O195,Dashboard!$B$3)-$H195))</f>
        <v/>
      </c>
      <c r="T195" s="26">
        <f>IF($A195="","",IF($L195="","",MAX(0,Dashboard!$B$3-$L195)))</f>
        <v/>
      </c>
      <c r="U195" s="25">
        <f>IF($S195="","",IF($S195&lt;=7,"0–7 Days",IF($S195&lt;=14,"8–14 Days",IF($S195&lt;=30,"15–30 Days",IF($S195&lt;=60,"31–60 Days","61+ Days")))))</f>
        <v/>
      </c>
      <c r="V195" s="25">
        <f>IF($A195="","",IF($R195="Closed","Closed",IF($K195="","No Target Date",IF($K195&lt;Dashboard!$B$3,"Overdue",IF($K195&lt;=Dashboard!$B$3+Dashboard!$E$3,"Due Soon","On Track")))))</f>
        <v/>
      </c>
      <c r="W195" s="25">
        <f>IF($A195="","",IF($R195="Closed","",IF(AND($M195&lt;&gt;"",$M195&lt;Dashboard!$B$3),"Follow-Up Needed",IF(AND($L195&lt;&gt;"",Dashboard!$B$3-$L195&gt;Dashboard!$I$3),"Follow-Up Needed",""))))</f>
        <v/>
      </c>
      <c r="X195" s="27">
        <f>IF($A195="","",IF(OR($E195="",$F195=""),"Missing Type or Category",IF(COUNTIFS(Lists!$E$2:$E$15,$F195,Lists!$F$2:$F$15,$E195)=1,"OK","Category Mismatch")))</f>
        <v/>
      </c>
      <c r="Y195" s="27">
        <f>IF($A195="","",IF($B195="","Missing Learner Alias",IF($C195="","Missing Program",IF($D195="","Missing Delivery Site",IF($E195="","Missing Hold Category",IF($F195="","Missing Hold Type",IF($G195="","Missing Priority",IF($H195="","Missing Date Opened",IF($J195="","Missing Status",IF(AND($R195="Active",$K195=""),"Missing Target Date",IF(AND($J195="Resolved",$O195=""),"Missing Resolution Date",IF(AND(OR($J195="Resolved",$J195="Canceled"),$P195=""),"Missing Resolution Outcome",IF($X195&lt;&gt;"OK",$X195,"OK"))))))))))))</f>
        <v/>
      </c>
      <c r="Z195" s="27">
        <f>IF($A195="","",IF($Y195&lt;&gt;"OK","Data Issue",IF($G195="Critical","Critical",IF($V195="Overdue","Overdue",IF($W195="Follow-Up Needed","Follow-Up Needed",IF($I195="","Unassigned",""))))))</f>
        <v/>
      </c>
    </row>
    <row r="196">
      <c r="A196" s="22" t="n"/>
      <c r="B196" s="22" t="n"/>
      <c r="C196" s="22" t="n"/>
      <c r="D196" s="22" t="n"/>
      <c r="E196" s="22" t="n"/>
      <c r="F196" s="22" t="n"/>
      <c r="G196" s="22" t="n"/>
      <c r="H196" s="33" t="n"/>
      <c r="I196" s="22" t="n"/>
      <c r="J196" s="22" t="n"/>
      <c r="K196" s="33" t="n"/>
      <c r="L196" s="33" t="n"/>
      <c r="M196" s="33" t="n"/>
      <c r="N196" s="24" t="n"/>
      <c r="O196" s="33" t="n"/>
      <c r="P196" s="24" t="n"/>
      <c r="Q196" s="24" t="n"/>
      <c r="R196" s="25">
        <f>IF($A196="","",IF(OR($J196="Resolved",$J196="Canceled"),"Closed","Active"))</f>
        <v/>
      </c>
      <c r="S196" s="26">
        <f>IF(OR($A196="",$H196=""),"",MAX(0,IF(AND($J196="Resolved",ISNUMBER($O196)),$O196,Dashboard!$B$3)-$H196))</f>
        <v/>
      </c>
      <c r="T196" s="26">
        <f>IF($A196="","",IF($L196="","",MAX(0,Dashboard!$B$3-$L196)))</f>
        <v/>
      </c>
      <c r="U196" s="25">
        <f>IF($S196="","",IF($S196&lt;=7,"0–7 Days",IF($S196&lt;=14,"8–14 Days",IF($S196&lt;=30,"15–30 Days",IF($S196&lt;=60,"31–60 Days","61+ Days")))))</f>
        <v/>
      </c>
      <c r="V196" s="25">
        <f>IF($A196="","",IF($R196="Closed","Closed",IF($K196="","No Target Date",IF($K196&lt;Dashboard!$B$3,"Overdue",IF($K196&lt;=Dashboard!$B$3+Dashboard!$E$3,"Due Soon","On Track")))))</f>
        <v/>
      </c>
      <c r="W196" s="25">
        <f>IF($A196="","",IF($R196="Closed","",IF(AND($M196&lt;&gt;"",$M196&lt;Dashboard!$B$3),"Follow-Up Needed",IF(AND($L196&lt;&gt;"",Dashboard!$B$3-$L196&gt;Dashboard!$I$3),"Follow-Up Needed",""))))</f>
        <v/>
      </c>
      <c r="X196" s="27">
        <f>IF($A196="","",IF(OR($E196="",$F196=""),"Missing Type or Category",IF(COUNTIFS(Lists!$E$2:$E$15,$F196,Lists!$F$2:$F$15,$E196)=1,"OK","Category Mismatch")))</f>
        <v/>
      </c>
      <c r="Y196" s="27">
        <f>IF($A196="","",IF($B196="","Missing Learner Alias",IF($C196="","Missing Program",IF($D196="","Missing Delivery Site",IF($E196="","Missing Hold Category",IF($F196="","Missing Hold Type",IF($G196="","Missing Priority",IF($H196="","Missing Date Opened",IF($J196="","Missing Status",IF(AND($R196="Active",$K196=""),"Missing Target Date",IF(AND($J196="Resolved",$O196=""),"Missing Resolution Date",IF(AND(OR($J196="Resolved",$J196="Canceled"),$P196=""),"Missing Resolution Outcome",IF($X196&lt;&gt;"OK",$X196,"OK"))))))))))))</f>
        <v/>
      </c>
      <c r="Z196" s="27">
        <f>IF($A196="","",IF($Y196&lt;&gt;"OK","Data Issue",IF($G196="Critical","Critical",IF($V196="Overdue","Overdue",IF($W196="Follow-Up Needed","Follow-Up Needed",IF($I196="","Unassigned",""))))))</f>
        <v/>
      </c>
    </row>
    <row r="197">
      <c r="A197" s="22" t="n"/>
      <c r="B197" s="22" t="n"/>
      <c r="C197" s="22" t="n"/>
      <c r="D197" s="22" t="n"/>
      <c r="E197" s="22" t="n"/>
      <c r="F197" s="22" t="n"/>
      <c r="G197" s="22" t="n"/>
      <c r="H197" s="33" t="n"/>
      <c r="I197" s="22" t="n"/>
      <c r="J197" s="22" t="n"/>
      <c r="K197" s="33" t="n"/>
      <c r="L197" s="33" t="n"/>
      <c r="M197" s="33" t="n"/>
      <c r="N197" s="24" t="n"/>
      <c r="O197" s="33" t="n"/>
      <c r="P197" s="24" t="n"/>
      <c r="Q197" s="24" t="n"/>
      <c r="R197" s="25">
        <f>IF($A197="","",IF(OR($J197="Resolved",$J197="Canceled"),"Closed","Active"))</f>
        <v/>
      </c>
      <c r="S197" s="26">
        <f>IF(OR($A197="",$H197=""),"",MAX(0,IF(AND($J197="Resolved",ISNUMBER($O197)),$O197,Dashboard!$B$3)-$H197))</f>
        <v/>
      </c>
      <c r="T197" s="26">
        <f>IF($A197="","",IF($L197="","",MAX(0,Dashboard!$B$3-$L197)))</f>
        <v/>
      </c>
      <c r="U197" s="25">
        <f>IF($S197="","",IF($S197&lt;=7,"0–7 Days",IF($S197&lt;=14,"8–14 Days",IF($S197&lt;=30,"15–30 Days",IF($S197&lt;=60,"31–60 Days","61+ Days")))))</f>
        <v/>
      </c>
      <c r="V197" s="25">
        <f>IF($A197="","",IF($R197="Closed","Closed",IF($K197="","No Target Date",IF($K197&lt;Dashboard!$B$3,"Overdue",IF($K197&lt;=Dashboard!$B$3+Dashboard!$E$3,"Due Soon","On Track")))))</f>
        <v/>
      </c>
      <c r="W197" s="25">
        <f>IF($A197="","",IF($R197="Closed","",IF(AND($M197&lt;&gt;"",$M197&lt;Dashboard!$B$3),"Follow-Up Needed",IF(AND($L197&lt;&gt;"",Dashboard!$B$3-$L197&gt;Dashboard!$I$3),"Follow-Up Needed",""))))</f>
        <v/>
      </c>
      <c r="X197" s="27">
        <f>IF($A197="","",IF(OR($E197="",$F197=""),"Missing Type or Category",IF(COUNTIFS(Lists!$E$2:$E$15,$F197,Lists!$F$2:$F$15,$E197)=1,"OK","Category Mismatch")))</f>
        <v/>
      </c>
      <c r="Y197" s="27">
        <f>IF($A197="","",IF($B197="","Missing Learner Alias",IF($C197="","Missing Program",IF($D197="","Missing Delivery Site",IF($E197="","Missing Hold Category",IF($F197="","Missing Hold Type",IF($G197="","Missing Priority",IF($H197="","Missing Date Opened",IF($J197="","Missing Status",IF(AND($R197="Active",$K197=""),"Missing Target Date",IF(AND($J197="Resolved",$O197=""),"Missing Resolution Date",IF(AND(OR($J197="Resolved",$J197="Canceled"),$P197=""),"Missing Resolution Outcome",IF($X197&lt;&gt;"OK",$X197,"OK"))))))))))))</f>
        <v/>
      </c>
      <c r="Z197" s="27">
        <f>IF($A197="","",IF($Y197&lt;&gt;"OK","Data Issue",IF($G197="Critical","Critical",IF($V197="Overdue","Overdue",IF($W197="Follow-Up Needed","Follow-Up Needed",IF($I197="","Unassigned",""))))))</f>
        <v/>
      </c>
    </row>
    <row r="198">
      <c r="A198" s="22" t="n"/>
      <c r="B198" s="22" t="n"/>
      <c r="C198" s="22" t="n"/>
      <c r="D198" s="22" t="n"/>
      <c r="E198" s="22" t="n"/>
      <c r="F198" s="22" t="n"/>
      <c r="G198" s="22" t="n"/>
      <c r="H198" s="33" t="n"/>
      <c r="I198" s="22" t="n"/>
      <c r="J198" s="22" t="n"/>
      <c r="K198" s="33" t="n"/>
      <c r="L198" s="33" t="n"/>
      <c r="M198" s="33" t="n"/>
      <c r="N198" s="24" t="n"/>
      <c r="O198" s="33" t="n"/>
      <c r="P198" s="24" t="n"/>
      <c r="Q198" s="24" t="n"/>
      <c r="R198" s="25">
        <f>IF($A198="","",IF(OR($J198="Resolved",$J198="Canceled"),"Closed","Active"))</f>
        <v/>
      </c>
      <c r="S198" s="26">
        <f>IF(OR($A198="",$H198=""),"",MAX(0,IF(AND($J198="Resolved",ISNUMBER($O198)),$O198,Dashboard!$B$3)-$H198))</f>
        <v/>
      </c>
      <c r="T198" s="26">
        <f>IF($A198="","",IF($L198="","",MAX(0,Dashboard!$B$3-$L198)))</f>
        <v/>
      </c>
      <c r="U198" s="25">
        <f>IF($S198="","",IF($S198&lt;=7,"0–7 Days",IF($S198&lt;=14,"8–14 Days",IF($S198&lt;=30,"15–30 Days",IF($S198&lt;=60,"31–60 Days","61+ Days")))))</f>
        <v/>
      </c>
      <c r="V198" s="25">
        <f>IF($A198="","",IF($R198="Closed","Closed",IF($K198="","No Target Date",IF($K198&lt;Dashboard!$B$3,"Overdue",IF($K198&lt;=Dashboard!$B$3+Dashboard!$E$3,"Due Soon","On Track")))))</f>
        <v/>
      </c>
      <c r="W198" s="25">
        <f>IF($A198="","",IF($R198="Closed","",IF(AND($M198&lt;&gt;"",$M198&lt;Dashboard!$B$3),"Follow-Up Needed",IF(AND($L198&lt;&gt;"",Dashboard!$B$3-$L198&gt;Dashboard!$I$3),"Follow-Up Needed",""))))</f>
        <v/>
      </c>
      <c r="X198" s="27">
        <f>IF($A198="","",IF(OR($E198="",$F198=""),"Missing Type or Category",IF(COUNTIFS(Lists!$E$2:$E$15,$F198,Lists!$F$2:$F$15,$E198)=1,"OK","Category Mismatch")))</f>
        <v/>
      </c>
      <c r="Y198" s="27">
        <f>IF($A198="","",IF($B198="","Missing Learner Alias",IF($C198="","Missing Program",IF($D198="","Missing Delivery Site",IF($E198="","Missing Hold Category",IF($F198="","Missing Hold Type",IF($G198="","Missing Priority",IF($H198="","Missing Date Opened",IF($J198="","Missing Status",IF(AND($R198="Active",$K198=""),"Missing Target Date",IF(AND($J198="Resolved",$O198=""),"Missing Resolution Date",IF(AND(OR($J198="Resolved",$J198="Canceled"),$P198=""),"Missing Resolution Outcome",IF($X198&lt;&gt;"OK",$X198,"OK"))))))))))))</f>
        <v/>
      </c>
      <c r="Z198" s="27">
        <f>IF($A198="","",IF($Y198&lt;&gt;"OK","Data Issue",IF($G198="Critical","Critical",IF($V198="Overdue","Overdue",IF($W198="Follow-Up Needed","Follow-Up Needed",IF($I198="","Unassigned",""))))))</f>
        <v/>
      </c>
    </row>
    <row r="199">
      <c r="A199" s="22" t="n"/>
      <c r="B199" s="22" t="n"/>
      <c r="C199" s="22" t="n"/>
      <c r="D199" s="22" t="n"/>
      <c r="E199" s="22" t="n"/>
      <c r="F199" s="22" t="n"/>
      <c r="G199" s="22" t="n"/>
      <c r="H199" s="33" t="n"/>
      <c r="I199" s="22" t="n"/>
      <c r="J199" s="22" t="n"/>
      <c r="K199" s="33" t="n"/>
      <c r="L199" s="33" t="n"/>
      <c r="M199" s="33" t="n"/>
      <c r="N199" s="24" t="n"/>
      <c r="O199" s="33" t="n"/>
      <c r="P199" s="24" t="n"/>
      <c r="Q199" s="24" t="n"/>
      <c r="R199" s="25">
        <f>IF($A199="","",IF(OR($J199="Resolved",$J199="Canceled"),"Closed","Active"))</f>
        <v/>
      </c>
      <c r="S199" s="26">
        <f>IF(OR($A199="",$H199=""),"",MAX(0,IF(AND($J199="Resolved",ISNUMBER($O199)),$O199,Dashboard!$B$3)-$H199))</f>
        <v/>
      </c>
      <c r="T199" s="26">
        <f>IF($A199="","",IF($L199="","",MAX(0,Dashboard!$B$3-$L199)))</f>
        <v/>
      </c>
      <c r="U199" s="25">
        <f>IF($S199="","",IF($S199&lt;=7,"0–7 Days",IF($S199&lt;=14,"8–14 Days",IF($S199&lt;=30,"15–30 Days",IF($S199&lt;=60,"31–60 Days","61+ Days")))))</f>
        <v/>
      </c>
      <c r="V199" s="25">
        <f>IF($A199="","",IF($R199="Closed","Closed",IF($K199="","No Target Date",IF($K199&lt;Dashboard!$B$3,"Overdue",IF($K199&lt;=Dashboard!$B$3+Dashboard!$E$3,"Due Soon","On Track")))))</f>
        <v/>
      </c>
      <c r="W199" s="25">
        <f>IF($A199="","",IF($R199="Closed","",IF(AND($M199&lt;&gt;"",$M199&lt;Dashboard!$B$3),"Follow-Up Needed",IF(AND($L199&lt;&gt;"",Dashboard!$B$3-$L199&gt;Dashboard!$I$3),"Follow-Up Needed",""))))</f>
        <v/>
      </c>
      <c r="X199" s="27">
        <f>IF($A199="","",IF(OR($E199="",$F199=""),"Missing Type or Category",IF(COUNTIFS(Lists!$E$2:$E$15,$F199,Lists!$F$2:$F$15,$E199)=1,"OK","Category Mismatch")))</f>
        <v/>
      </c>
      <c r="Y199" s="27">
        <f>IF($A199="","",IF($B199="","Missing Learner Alias",IF($C199="","Missing Program",IF($D199="","Missing Delivery Site",IF($E199="","Missing Hold Category",IF($F199="","Missing Hold Type",IF($G199="","Missing Priority",IF($H199="","Missing Date Opened",IF($J199="","Missing Status",IF(AND($R199="Active",$K199=""),"Missing Target Date",IF(AND($J199="Resolved",$O199=""),"Missing Resolution Date",IF(AND(OR($J199="Resolved",$J199="Canceled"),$P199=""),"Missing Resolution Outcome",IF($X199&lt;&gt;"OK",$X199,"OK"))))))))))))</f>
        <v/>
      </c>
      <c r="Z199" s="27">
        <f>IF($A199="","",IF($Y199&lt;&gt;"OK","Data Issue",IF($G199="Critical","Critical",IF($V199="Overdue","Overdue",IF($W199="Follow-Up Needed","Follow-Up Needed",IF($I199="","Unassigned",""))))))</f>
        <v/>
      </c>
    </row>
    <row r="200">
      <c r="A200" s="22" t="n"/>
      <c r="B200" s="22" t="n"/>
      <c r="C200" s="22" t="n"/>
      <c r="D200" s="22" t="n"/>
      <c r="E200" s="22" t="n"/>
      <c r="F200" s="22" t="n"/>
      <c r="G200" s="22" t="n"/>
      <c r="H200" s="33" t="n"/>
      <c r="I200" s="22" t="n"/>
      <c r="J200" s="22" t="n"/>
      <c r="K200" s="33" t="n"/>
      <c r="L200" s="33" t="n"/>
      <c r="M200" s="33" t="n"/>
      <c r="N200" s="24" t="n"/>
      <c r="O200" s="33" t="n"/>
      <c r="P200" s="24" t="n"/>
      <c r="Q200" s="24" t="n"/>
      <c r="R200" s="25">
        <f>IF($A200="","",IF(OR($J200="Resolved",$J200="Canceled"),"Closed","Active"))</f>
        <v/>
      </c>
      <c r="S200" s="26">
        <f>IF(OR($A200="",$H200=""),"",MAX(0,IF(AND($J200="Resolved",ISNUMBER($O200)),$O200,Dashboard!$B$3)-$H200))</f>
        <v/>
      </c>
      <c r="T200" s="26">
        <f>IF($A200="","",IF($L200="","",MAX(0,Dashboard!$B$3-$L200)))</f>
        <v/>
      </c>
      <c r="U200" s="25">
        <f>IF($S200="","",IF($S200&lt;=7,"0–7 Days",IF($S200&lt;=14,"8–14 Days",IF($S200&lt;=30,"15–30 Days",IF($S200&lt;=60,"31–60 Days","61+ Days")))))</f>
        <v/>
      </c>
      <c r="V200" s="25">
        <f>IF($A200="","",IF($R200="Closed","Closed",IF($K200="","No Target Date",IF($K200&lt;Dashboard!$B$3,"Overdue",IF($K200&lt;=Dashboard!$B$3+Dashboard!$E$3,"Due Soon","On Track")))))</f>
        <v/>
      </c>
      <c r="W200" s="25">
        <f>IF($A200="","",IF($R200="Closed","",IF(AND($M200&lt;&gt;"",$M200&lt;Dashboard!$B$3),"Follow-Up Needed",IF(AND($L200&lt;&gt;"",Dashboard!$B$3-$L200&gt;Dashboard!$I$3),"Follow-Up Needed",""))))</f>
        <v/>
      </c>
      <c r="X200" s="27">
        <f>IF($A200="","",IF(OR($E200="",$F200=""),"Missing Type or Category",IF(COUNTIFS(Lists!$E$2:$E$15,$F200,Lists!$F$2:$F$15,$E200)=1,"OK","Category Mismatch")))</f>
        <v/>
      </c>
      <c r="Y200" s="27">
        <f>IF($A200="","",IF($B200="","Missing Learner Alias",IF($C200="","Missing Program",IF($D200="","Missing Delivery Site",IF($E200="","Missing Hold Category",IF($F200="","Missing Hold Type",IF($G200="","Missing Priority",IF($H200="","Missing Date Opened",IF($J200="","Missing Status",IF(AND($R200="Active",$K200=""),"Missing Target Date",IF(AND($J200="Resolved",$O200=""),"Missing Resolution Date",IF(AND(OR($J200="Resolved",$J200="Canceled"),$P200=""),"Missing Resolution Outcome",IF($X200&lt;&gt;"OK",$X200,"OK"))))))))))))</f>
        <v/>
      </c>
      <c r="Z200" s="27">
        <f>IF($A200="","",IF($Y200&lt;&gt;"OK","Data Issue",IF($G200="Critical","Critical",IF($V200="Overdue","Overdue",IF($W200="Follow-Up Needed","Follow-Up Needed",IF($I200="","Unassigned",""))))))</f>
        <v/>
      </c>
    </row>
    <row r="201">
      <c r="A201" s="22" t="n"/>
      <c r="B201" s="22" t="n"/>
      <c r="C201" s="22" t="n"/>
      <c r="D201" s="22" t="n"/>
      <c r="E201" s="22" t="n"/>
      <c r="F201" s="22" t="n"/>
      <c r="G201" s="22" t="n"/>
      <c r="H201" s="33" t="n"/>
      <c r="I201" s="22" t="n"/>
      <c r="J201" s="22" t="n"/>
      <c r="K201" s="33" t="n"/>
      <c r="L201" s="33" t="n"/>
      <c r="M201" s="33" t="n"/>
      <c r="N201" s="24" t="n"/>
      <c r="O201" s="33" t="n"/>
      <c r="P201" s="24" t="n"/>
      <c r="Q201" s="24" t="n"/>
      <c r="R201" s="25">
        <f>IF($A201="","",IF(OR($J201="Resolved",$J201="Canceled"),"Closed","Active"))</f>
        <v/>
      </c>
      <c r="S201" s="26">
        <f>IF(OR($A201="",$H201=""),"",MAX(0,IF(AND($J201="Resolved",ISNUMBER($O201)),$O201,Dashboard!$B$3)-$H201))</f>
        <v/>
      </c>
      <c r="T201" s="26">
        <f>IF($A201="","",IF($L201="","",MAX(0,Dashboard!$B$3-$L201)))</f>
        <v/>
      </c>
      <c r="U201" s="25">
        <f>IF($S201="","",IF($S201&lt;=7,"0–7 Days",IF($S201&lt;=14,"8–14 Days",IF($S201&lt;=30,"15–30 Days",IF($S201&lt;=60,"31–60 Days","61+ Days")))))</f>
        <v/>
      </c>
      <c r="V201" s="25">
        <f>IF($A201="","",IF($R201="Closed","Closed",IF($K201="","No Target Date",IF($K201&lt;Dashboard!$B$3,"Overdue",IF($K201&lt;=Dashboard!$B$3+Dashboard!$E$3,"Due Soon","On Track")))))</f>
        <v/>
      </c>
      <c r="W201" s="25">
        <f>IF($A201="","",IF($R201="Closed","",IF(AND($M201&lt;&gt;"",$M201&lt;Dashboard!$B$3),"Follow-Up Needed",IF(AND($L201&lt;&gt;"",Dashboard!$B$3-$L201&gt;Dashboard!$I$3),"Follow-Up Needed",""))))</f>
        <v/>
      </c>
      <c r="X201" s="27">
        <f>IF($A201="","",IF(OR($E201="",$F201=""),"Missing Type or Category",IF(COUNTIFS(Lists!$E$2:$E$15,$F201,Lists!$F$2:$F$15,$E201)=1,"OK","Category Mismatch")))</f>
        <v/>
      </c>
      <c r="Y201" s="27">
        <f>IF($A201="","",IF($B201="","Missing Learner Alias",IF($C201="","Missing Program",IF($D201="","Missing Delivery Site",IF($E201="","Missing Hold Category",IF($F201="","Missing Hold Type",IF($G201="","Missing Priority",IF($H201="","Missing Date Opened",IF($J201="","Missing Status",IF(AND($R201="Active",$K201=""),"Missing Target Date",IF(AND($J201="Resolved",$O201=""),"Missing Resolution Date",IF(AND(OR($J201="Resolved",$J201="Canceled"),$P201=""),"Missing Resolution Outcome",IF($X201&lt;&gt;"OK",$X201,"OK"))))))))))))</f>
        <v/>
      </c>
      <c r="Z201" s="27">
        <f>IF($A201="","",IF($Y201&lt;&gt;"OK","Data Issue",IF($G201="Critical","Critical",IF($V201="Overdue","Overdue",IF($W201="Follow-Up Needed","Follow-Up Needed",IF($I201="","Unassigned",""))))))</f>
        <v/>
      </c>
    </row>
    <row r="202">
      <c r="A202" s="22" t="n"/>
      <c r="B202" s="22" t="n"/>
      <c r="C202" s="22" t="n"/>
      <c r="D202" s="22" t="n"/>
      <c r="E202" s="22" t="n"/>
      <c r="F202" s="22" t="n"/>
      <c r="G202" s="22" t="n"/>
      <c r="H202" s="33" t="n"/>
      <c r="I202" s="22" t="n"/>
      <c r="J202" s="22" t="n"/>
      <c r="K202" s="33" t="n"/>
      <c r="L202" s="33" t="n"/>
      <c r="M202" s="33" t="n"/>
      <c r="N202" s="24" t="n"/>
      <c r="O202" s="33" t="n"/>
      <c r="P202" s="24" t="n"/>
      <c r="Q202" s="24" t="n"/>
      <c r="R202" s="25">
        <f>IF($A202="","",IF(OR($J202="Resolved",$J202="Canceled"),"Closed","Active"))</f>
        <v/>
      </c>
      <c r="S202" s="26">
        <f>IF(OR($A202="",$H202=""),"",MAX(0,IF(AND($J202="Resolved",ISNUMBER($O202)),$O202,Dashboard!$B$3)-$H202))</f>
        <v/>
      </c>
      <c r="T202" s="26">
        <f>IF($A202="","",IF($L202="","",MAX(0,Dashboard!$B$3-$L202)))</f>
        <v/>
      </c>
      <c r="U202" s="25">
        <f>IF($S202="","",IF($S202&lt;=7,"0–7 Days",IF($S202&lt;=14,"8–14 Days",IF($S202&lt;=30,"15–30 Days",IF($S202&lt;=60,"31–60 Days","61+ Days")))))</f>
        <v/>
      </c>
      <c r="V202" s="25">
        <f>IF($A202="","",IF($R202="Closed","Closed",IF($K202="","No Target Date",IF($K202&lt;Dashboard!$B$3,"Overdue",IF($K202&lt;=Dashboard!$B$3+Dashboard!$E$3,"Due Soon","On Track")))))</f>
        <v/>
      </c>
      <c r="W202" s="25">
        <f>IF($A202="","",IF($R202="Closed","",IF(AND($M202&lt;&gt;"",$M202&lt;Dashboard!$B$3),"Follow-Up Needed",IF(AND($L202&lt;&gt;"",Dashboard!$B$3-$L202&gt;Dashboard!$I$3),"Follow-Up Needed",""))))</f>
        <v/>
      </c>
      <c r="X202" s="27">
        <f>IF($A202="","",IF(OR($E202="",$F202=""),"Missing Type or Category",IF(COUNTIFS(Lists!$E$2:$E$15,$F202,Lists!$F$2:$F$15,$E202)=1,"OK","Category Mismatch")))</f>
        <v/>
      </c>
      <c r="Y202" s="27">
        <f>IF($A202="","",IF($B202="","Missing Learner Alias",IF($C202="","Missing Program",IF($D202="","Missing Delivery Site",IF($E202="","Missing Hold Category",IF($F202="","Missing Hold Type",IF($G202="","Missing Priority",IF($H202="","Missing Date Opened",IF($J202="","Missing Status",IF(AND($R202="Active",$K202=""),"Missing Target Date",IF(AND($J202="Resolved",$O202=""),"Missing Resolution Date",IF(AND(OR($J202="Resolved",$J202="Canceled"),$P202=""),"Missing Resolution Outcome",IF($X202&lt;&gt;"OK",$X202,"OK"))))))))))))</f>
        <v/>
      </c>
      <c r="Z202" s="27">
        <f>IF($A202="","",IF($Y202&lt;&gt;"OK","Data Issue",IF($G202="Critical","Critical",IF($V202="Overdue","Overdue",IF($W202="Follow-Up Needed","Follow-Up Needed",IF($I202="","Unassigned",""))))))</f>
        <v/>
      </c>
    </row>
    <row r="203">
      <c r="A203" s="22" t="n"/>
      <c r="B203" s="22" t="n"/>
      <c r="C203" s="22" t="n"/>
      <c r="D203" s="22" t="n"/>
      <c r="E203" s="22" t="n"/>
      <c r="F203" s="22" t="n"/>
      <c r="G203" s="22" t="n"/>
      <c r="H203" s="33" t="n"/>
      <c r="I203" s="22" t="n"/>
      <c r="J203" s="22" t="n"/>
      <c r="K203" s="33" t="n"/>
      <c r="L203" s="33" t="n"/>
      <c r="M203" s="33" t="n"/>
      <c r="N203" s="24" t="n"/>
      <c r="O203" s="33" t="n"/>
      <c r="P203" s="24" t="n"/>
      <c r="Q203" s="24" t="n"/>
      <c r="R203" s="25">
        <f>IF($A203="","",IF(OR($J203="Resolved",$J203="Canceled"),"Closed","Active"))</f>
        <v/>
      </c>
      <c r="S203" s="26">
        <f>IF(OR($A203="",$H203=""),"",MAX(0,IF(AND($J203="Resolved",ISNUMBER($O203)),$O203,Dashboard!$B$3)-$H203))</f>
        <v/>
      </c>
      <c r="T203" s="26">
        <f>IF($A203="","",IF($L203="","",MAX(0,Dashboard!$B$3-$L203)))</f>
        <v/>
      </c>
      <c r="U203" s="25">
        <f>IF($S203="","",IF($S203&lt;=7,"0–7 Days",IF($S203&lt;=14,"8–14 Days",IF($S203&lt;=30,"15–30 Days",IF($S203&lt;=60,"31–60 Days","61+ Days")))))</f>
        <v/>
      </c>
      <c r="V203" s="25">
        <f>IF($A203="","",IF($R203="Closed","Closed",IF($K203="","No Target Date",IF($K203&lt;Dashboard!$B$3,"Overdue",IF($K203&lt;=Dashboard!$B$3+Dashboard!$E$3,"Due Soon","On Track")))))</f>
        <v/>
      </c>
      <c r="W203" s="25">
        <f>IF($A203="","",IF($R203="Closed","",IF(AND($M203&lt;&gt;"",$M203&lt;Dashboard!$B$3),"Follow-Up Needed",IF(AND($L203&lt;&gt;"",Dashboard!$B$3-$L203&gt;Dashboard!$I$3),"Follow-Up Needed",""))))</f>
        <v/>
      </c>
      <c r="X203" s="27">
        <f>IF($A203="","",IF(OR($E203="",$F203=""),"Missing Type or Category",IF(COUNTIFS(Lists!$E$2:$E$15,$F203,Lists!$F$2:$F$15,$E203)=1,"OK","Category Mismatch")))</f>
        <v/>
      </c>
      <c r="Y203" s="27">
        <f>IF($A203="","",IF($B203="","Missing Learner Alias",IF($C203="","Missing Program",IF($D203="","Missing Delivery Site",IF($E203="","Missing Hold Category",IF($F203="","Missing Hold Type",IF($G203="","Missing Priority",IF($H203="","Missing Date Opened",IF($J203="","Missing Status",IF(AND($R203="Active",$K203=""),"Missing Target Date",IF(AND($J203="Resolved",$O203=""),"Missing Resolution Date",IF(AND(OR($J203="Resolved",$J203="Canceled"),$P203=""),"Missing Resolution Outcome",IF($X203&lt;&gt;"OK",$X203,"OK"))))))))))))</f>
        <v/>
      </c>
      <c r="Z203" s="27">
        <f>IF($A203="","",IF($Y203&lt;&gt;"OK","Data Issue",IF($G203="Critical","Critical",IF($V203="Overdue","Overdue",IF($W203="Follow-Up Needed","Follow-Up Needed",IF($I203="","Unassigned",""))))))</f>
        <v/>
      </c>
    </row>
    <row r="204">
      <c r="A204" s="22" t="n"/>
      <c r="B204" s="22" t="n"/>
      <c r="C204" s="22" t="n"/>
      <c r="D204" s="22" t="n"/>
      <c r="E204" s="22" t="n"/>
      <c r="F204" s="22" t="n"/>
      <c r="G204" s="22" t="n"/>
      <c r="H204" s="33" t="n"/>
      <c r="I204" s="22" t="n"/>
      <c r="J204" s="22" t="n"/>
      <c r="K204" s="33" t="n"/>
      <c r="L204" s="33" t="n"/>
      <c r="M204" s="33" t="n"/>
      <c r="N204" s="24" t="n"/>
      <c r="O204" s="33" t="n"/>
      <c r="P204" s="24" t="n"/>
      <c r="Q204" s="24" t="n"/>
      <c r="R204" s="25">
        <f>IF($A204="","",IF(OR($J204="Resolved",$J204="Canceled"),"Closed","Active"))</f>
        <v/>
      </c>
      <c r="S204" s="26">
        <f>IF(OR($A204="",$H204=""),"",MAX(0,IF(AND($J204="Resolved",ISNUMBER($O204)),$O204,Dashboard!$B$3)-$H204))</f>
        <v/>
      </c>
      <c r="T204" s="26">
        <f>IF($A204="","",IF($L204="","",MAX(0,Dashboard!$B$3-$L204)))</f>
        <v/>
      </c>
      <c r="U204" s="25">
        <f>IF($S204="","",IF($S204&lt;=7,"0–7 Days",IF($S204&lt;=14,"8–14 Days",IF($S204&lt;=30,"15–30 Days",IF($S204&lt;=60,"31–60 Days","61+ Days")))))</f>
        <v/>
      </c>
      <c r="V204" s="25">
        <f>IF($A204="","",IF($R204="Closed","Closed",IF($K204="","No Target Date",IF($K204&lt;Dashboard!$B$3,"Overdue",IF($K204&lt;=Dashboard!$B$3+Dashboard!$E$3,"Due Soon","On Track")))))</f>
        <v/>
      </c>
      <c r="W204" s="25">
        <f>IF($A204="","",IF($R204="Closed","",IF(AND($M204&lt;&gt;"",$M204&lt;Dashboard!$B$3),"Follow-Up Needed",IF(AND($L204&lt;&gt;"",Dashboard!$B$3-$L204&gt;Dashboard!$I$3),"Follow-Up Needed",""))))</f>
        <v/>
      </c>
      <c r="X204" s="27">
        <f>IF($A204="","",IF(OR($E204="",$F204=""),"Missing Type or Category",IF(COUNTIFS(Lists!$E$2:$E$15,$F204,Lists!$F$2:$F$15,$E204)=1,"OK","Category Mismatch")))</f>
        <v/>
      </c>
      <c r="Y204" s="27">
        <f>IF($A204="","",IF($B204="","Missing Learner Alias",IF($C204="","Missing Program",IF($D204="","Missing Delivery Site",IF($E204="","Missing Hold Category",IF($F204="","Missing Hold Type",IF($G204="","Missing Priority",IF($H204="","Missing Date Opened",IF($J204="","Missing Status",IF(AND($R204="Active",$K204=""),"Missing Target Date",IF(AND($J204="Resolved",$O204=""),"Missing Resolution Date",IF(AND(OR($J204="Resolved",$J204="Canceled"),$P204=""),"Missing Resolution Outcome",IF($X204&lt;&gt;"OK",$X204,"OK"))))))))))))</f>
        <v/>
      </c>
      <c r="Z204" s="27">
        <f>IF($A204="","",IF($Y204&lt;&gt;"OK","Data Issue",IF($G204="Critical","Critical",IF($V204="Overdue","Overdue",IF($W204="Follow-Up Needed","Follow-Up Needed",IF($I204="","Unassigned",""))))))</f>
        <v/>
      </c>
    </row>
    <row r="205">
      <c r="A205" s="22" t="n"/>
      <c r="B205" s="22" t="n"/>
      <c r="C205" s="22" t="n"/>
      <c r="D205" s="22" t="n"/>
      <c r="E205" s="22" t="n"/>
      <c r="F205" s="22" t="n"/>
      <c r="G205" s="22" t="n"/>
      <c r="H205" s="33" t="n"/>
      <c r="I205" s="22" t="n"/>
      <c r="J205" s="22" t="n"/>
      <c r="K205" s="33" t="n"/>
      <c r="L205" s="33" t="n"/>
      <c r="M205" s="33" t="n"/>
      <c r="N205" s="24" t="n"/>
      <c r="O205" s="33" t="n"/>
      <c r="P205" s="24" t="n"/>
      <c r="Q205" s="24" t="n"/>
      <c r="R205" s="25">
        <f>IF($A205="","",IF(OR($J205="Resolved",$J205="Canceled"),"Closed","Active"))</f>
        <v/>
      </c>
      <c r="S205" s="26">
        <f>IF(OR($A205="",$H205=""),"",MAX(0,IF(AND($J205="Resolved",ISNUMBER($O205)),$O205,Dashboard!$B$3)-$H205))</f>
        <v/>
      </c>
      <c r="T205" s="26">
        <f>IF($A205="","",IF($L205="","",MAX(0,Dashboard!$B$3-$L205)))</f>
        <v/>
      </c>
      <c r="U205" s="25">
        <f>IF($S205="","",IF($S205&lt;=7,"0–7 Days",IF($S205&lt;=14,"8–14 Days",IF($S205&lt;=30,"15–30 Days",IF($S205&lt;=60,"31–60 Days","61+ Days")))))</f>
        <v/>
      </c>
      <c r="V205" s="25">
        <f>IF($A205="","",IF($R205="Closed","Closed",IF($K205="","No Target Date",IF($K205&lt;Dashboard!$B$3,"Overdue",IF($K205&lt;=Dashboard!$B$3+Dashboard!$E$3,"Due Soon","On Track")))))</f>
        <v/>
      </c>
      <c r="W205" s="25">
        <f>IF($A205="","",IF($R205="Closed","",IF(AND($M205&lt;&gt;"",$M205&lt;Dashboard!$B$3),"Follow-Up Needed",IF(AND($L205&lt;&gt;"",Dashboard!$B$3-$L205&gt;Dashboard!$I$3),"Follow-Up Needed",""))))</f>
        <v/>
      </c>
      <c r="X205" s="27">
        <f>IF($A205="","",IF(OR($E205="",$F205=""),"Missing Type or Category",IF(COUNTIFS(Lists!$E$2:$E$15,$F205,Lists!$F$2:$F$15,$E205)=1,"OK","Category Mismatch")))</f>
        <v/>
      </c>
      <c r="Y205" s="27">
        <f>IF($A205="","",IF($B205="","Missing Learner Alias",IF($C205="","Missing Program",IF($D205="","Missing Delivery Site",IF($E205="","Missing Hold Category",IF($F205="","Missing Hold Type",IF($G205="","Missing Priority",IF($H205="","Missing Date Opened",IF($J205="","Missing Status",IF(AND($R205="Active",$K205=""),"Missing Target Date",IF(AND($J205="Resolved",$O205=""),"Missing Resolution Date",IF(AND(OR($J205="Resolved",$J205="Canceled"),$P205=""),"Missing Resolution Outcome",IF($X205&lt;&gt;"OK",$X205,"OK"))))))))))))</f>
        <v/>
      </c>
      <c r="Z205" s="27">
        <f>IF($A205="","",IF($Y205&lt;&gt;"OK","Data Issue",IF($G205="Critical","Critical",IF($V205="Overdue","Overdue",IF($W205="Follow-Up Needed","Follow-Up Needed",IF($I205="","Unassigned",""))))))</f>
        <v/>
      </c>
    </row>
    <row r="206">
      <c r="A206" s="22" t="n"/>
      <c r="B206" s="22" t="n"/>
      <c r="C206" s="22" t="n"/>
      <c r="D206" s="22" t="n"/>
      <c r="E206" s="22" t="n"/>
      <c r="F206" s="22" t="n"/>
      <c r="G206" s="22" t="n"/>
      <c r="H206" s="33" t="n"/>
      <c r="I206" s="22" t="n"/>
      <c r="J206" s="22" t="n"/>
      <c r="K206" s="33" t="n"/>
      <c r="L206" s="33" t="n"/>
      <c r="M206" s="33" t="n"/>
      <c r="N206" s="24" t="n"/>
      <c r="O206" s="33" t="n"/>
      <c r="P206" s="24" t="n"/>
      <c r="Q206" s="24" t="n"/>
      <c r="R206" s="25">
        <f>IF($A206="","",IF(OR($J206="Resolved",$J206="Canceled"),"Closed","Active"))</f>
        <v/>
      </c>
      <c r="S206" s="26">
        <f>IF(OR($A206="",$H206=""),"",MAX(0,IF(AND($J206="Resolved",ISNUMBER($O206)),$O206,Dashboard!$B$3)-$H206))</f>
        <v/>
      </c>
      <c r="T206" s="26">
        <f>IF($A206="","",IF($L206="","",MAX(0,Dashboard!$B$3-$L206)))</f>
        <v/>
      </c>
      <c r="U206" s="25">
        <f>IF($S206="","",IF($S206&lt;=7,"0–7 Days",IF($S206&lt;=14,"8–14 Days",IF($S206&lt;=30,"15–30 Days",IF($S206&lt;=60,"31–60 Days","61+ Days")))))</f>
        <v/>
      </c>
      <c r="V206" s="25">
        <f>IF($A206="","",IF($R206="Closed","Closed",IF($K206="","No Target Date",IF($K206&lt;Dashboard!$B$3,"Overdue",IF($K206&lt;=Dashboard!$B$3+Dashboard!$E$3,"Due Soon","On Track")))))</f>
        <v/>
      </c>
      <c r="W206" s="25">
        <f>IF($A206="","",IF($R206="Closed","",IF(AND($M206&lt;&gt;"",$M206&lt;Dashboard!$B$3),"Follow-Up Needed",IF(AND($L206&lt;&gt;"",Dashboard!$B$3-$L206&gt;Dashboard!$I$3),"Follow-Up Needed",""))))</f>
        <v/>
      </c>
      <c r="X206" s="27">
        <f>IF($A206="","",IF(OR($E206="",$F206=""),"Missing Type or Category",IF(COUNTIFS(Lists!$E$2:$E$15,$F206,Lists!$F$2:$F$15,$E206)=1,"OK","Category Mismatch")))</f>
        <v/>
      </c>
      <c r="Y206" s="27">
        <f>IF($A206="","",IF($B206="","Missing Learner Alias",IF($C206="","Missing Program",IF($D206="","Missing Delivery Site",IF($E206="","Missing Hold Category",IF($F206="","Missing Hold Type",IF($G206="","Missing Priority",IF($H206="","Missing Date Opened",IF($J206="","Missing Status",IF(AND($R206="Active",$K206=""),"Missing Target Date",IF(AND($J206="Resolved",$O206=""),"Missing Resolution Date",IF(AND(OR($J206="Resolved",$J206="Canceled"),$P206=""),"Missing Resolution Outcome",IF($X206&lt;&gt;"OK",$X206,"OK"))))))))))))</f>
        <v/>
      </c>
      <c r="Z206" s="27">
        <f>IF($A206="","",IF($Y206&lt;&gt;"OK","Data Issue",IF($G206="Critical","Critical",IF($V206="Overdue","Overdue",IF($W206="Follow-Up Needed","Follow-Up Needed",IF($I206="","Unassigned",""))))))</f>
        <v/>
      </c>
    </row>
    <row r="207">
      <c r="A207" s="22" t="n"/>
      <c r="B207" s="22" t="n"/>
      <c r="C207" s="22" t="n"/>
      <c r="D207" s="22" t="n"/>
      <c r="E207" s="22" t="n"/>
      <c r="F207" s="22" t="n"/>
      <c r="G207" s="22" t="n"/>
      <c r="H207" s="33" t="n"/>
      <c r="I207" s="22" t="n"/>
      <c r="J207" s="22" t="n"/>
      <c r="K207" s="33" t="n"/>
      <c r="L207" s="33" t="n"/>
      <c r="M207" s="33" t="n"/>
      <c r="N207" s="24" t="n"/>
      <c r="O207" s="33" t="n"/>
      <c r="P207" s="24" t="n"/>
      <c r="Q207" s="24" t="n"/>
      <c r="R207" s="25">
        <f>IF($A207="","",IF(OR($J207="Resolved",$J207="Canceled"),"Closed","Active"))</f>
        <v/>
      </c>
      <c r="S207" s="26">
        <f>IF(OR($A207="",$H207=""),"",MAX(0,IF(AND($J207="Resolved",ISNUMBER($O207)),$O207,Dashboard!$B$3)-$H207))</f>
        <v/>
      </c>
      <c r="T207" s="26">
        <f>IF($A207="","",IF($L207="","",MAX(0,Dashboard!$B$3-$L207)))</f>
        <v/>
      </c>
      <c r="U207" s="25">
        <f>IF($S207="","",IF($S207&lt;=7,"0–7 Days",IF($S207&lt;=14,"8–14 Days",IF($S207&lt;=30,"15–30 Days",IF($S207&lt;=60,"31–60 Days","61+ Days")))))</f>
        <v/>
      </c>
      <c r="V207" s="25">
        <f>IF($A207="","",IF($R207="Closed","Closed",IF($K207="","No Target Date",IF($K207&lt;Dashboard!$B$3,"Overdue",IF($K207&lt;=Dashboard!$B$3+Dashboard!$E$3,"Due Soon","On Track")))))</f>
        <v/>
      </c>
      <c r="W207" s="25">
        <f>IF($A207="","",IF($R207="Closed","",IF(AND($M207&lt;&gt;"",$M207&lt;Dashboard!$B$3),"Follow-Up Needed",IF(AND($L207&lt;&gt;"",Dashboard!$B$3-$L207&gt;Dashboard!$I$3),"Follow-Up Needed",""))))</f>
        <v/>
      </c>
      <c r="X207" s="27">
        <f>IF($A207="","",IF(OR($E207="",$F207=""),"Missing Type or Category",IF(COUNTIFS(Lists!$E$2:$E$15,$F207,Lists!$F$2:$F$15,$E207)=1,"OK","Category Mismatch")))</f>
        <v/>
      </c>
      <c r="Y207" s="27">
        <f>IF($A207="","",IF($B207="","Missing Learner Alias",IF($C207="","Missing Program",IF($D207="","Missing Delivery Site",IF($E207="","Missing Hold Category",IF($F207="","Missing Hold Type",IF($G207="","Missing Priority",IF($H207="","Missing Date Opened",IF($J207="","Missing Status",IF(AND($R207="Active",$K207=""),"Missing Target Date",IF(AND($J207="Resolved",$O207=""),"Missing Resolution Date",IF(AND(OR($J207="Resolved",$J207="Canceled"),$P207=""),"Missing Resolution Outcome",IF($X207&lt;&gt;"OK",$X207,"OK"))))))))))))</f>
        <v/>
      </c>
      <c r="Z207" s="27">
        <f>IF($A207="","",IF($Y207&lt;&gt;"OK","Data Issue",IF($G207="Critical","Critical",IF($V207="Overdue","Overdue",IF($W207="Follow-Up Needed","Follow-Up Needed",IF($I207="","Unassigned",""))))))</f>
        <v/>
      </c>
    </row>
    <row r="208">
      <c r="A208" s="22" t="n"/>
      <c r="B208" s="22" t="n"/>
      <c r="C208" s="22" t="n"/>
      <c r="D208" s="22" t="n"/>
      <c r="E208" s="22" t="n"/>
      <c r="F208" s="22" t="n"/>
      <c r="G208" s="22" t="n"/>
      <c r="H208" s="33" t="n"/>
      <c r="I208" s="22" t="n"/>
      <c r="J208" s="22" t="n"/>
      <c r="K208" s="33" t="n"/>
      <c r="L208" s="33" t="n"/>
      <c r="M208" s="33" t="n"/>
      <c r="N208" s="24" t="n"/>
      <c r="O208" s="33" t="n"/>
      <c r="P208" s="24" t="n"/>
      <c r="Q208" s="24" t="n"/>
      <c r="R208" s="25">
        <f>IF($A208="","",IF(OR($J208="Resolved",$J208="Canceled"),"Closed","Active"))</f>
        <v/>
      </c>
      <c r="S208" s="26">
        <f>IF(OR($A208="",$H208=""),"",MAX(0,IF(AND($J208="Resolved",ISNUMBER($O208)),$O208,Dashboard!$B$3)-$H208))</f>
        <v/>
      </c>
      <c r="T208" s="26">
        <f>IF($A208="","",IF($L208="","",MAX(0,Dashboard!$B$3-$L208)))</f>
        <v/>
      </c>
      <c r="U208" s="25">
        <f>IF($S208="","",IF($S208&lt;=7,"0–7 Days",IF($S208&lt;=14,"8–14 Days",IF($S208&lt;=30,"15–30 Days",IF($S208&lt;=60,"31–60 Days","61+ Days")))))</f>
        <v/>
      </c>
      <c r="V208" s="25">
        <f>IF($A208="","",IF($R208="Closed","Closed",IF($K208="","No Target Date",IF($K208&lt;Dashboard!$B$3,"Overdue",IF($K208&lt;=Dashboard!$B$3+Dashboard!$E$3,"Due Soon","On Track")))))</f>
        <v/>
      </c>
      <c r="W208" s="25">
        <f>IF($A208="","",IF($R208="Closed","",IF(AND($M208&lt;&gt;"",$M208&lt;Dashboard!$B$3),"Follow-Up Needed",IF(AND($L208&lt;&gt;"",Dashboard!$B$3-$L208&gt;Dashboard!$I$3),"Follow-Up Needed",""))))</f>
        <v/>
      </c>
      <c r="X208" s="27">
        <f>IF($A208="","",IF(OR($E208="",$F208=""),"Missing Type or Category",IF(COUNTIFS(Lists!$E$2:$E$15,$F208,Lists!$F$2:$F$15,$E208)=1,"OK","Category Mismatch")))</f>
        <v/>
      </c>
      <c r="Y208" s="27">
        <f>IF($A208="","",IF($B208="","Missing Learner Alias",IF($C208="","Missing Program",IF($D208="","Missing Delivery Site",IF($E208="","Missing Hold Category",IF($F208="","Missing Hold Type",IF($G208="","Missing Priority",IF($H208="","Missing Date Opened",IF($J208="","Missing Status",IF(AND($R208="Active",$K208=""),"Missing Target Date",IF(AND($J208="Resolved",$O208=""),"Missing Resolution Date",IF(AND(OR($J208="Resolved",$J208="Canceled"),$P208=""),"Missing Resolution Outcome",IF($X208&lt;&gt;"OK",$X208,"OK"))))))))))))</f>
        <v/>
      </c>
      <c r="Z208" s="27">
        <f>IF($A208="","",IF($Y208&lt;&gt;"OK","Data Issue",IF($G208="Critical","Critical",IF($V208="Overdue","Overdue",IF($W208="Follow-Up Needed","Follow-Up Needed",IF($I208="","Unassigned",""))))))</f>
        <v/>
      </c>
    </row>
    <row r="209">
      <c r="A209" s="22" t="n"/>
      <c r="B209" s="22" t="n"/>
      <c r="C209" s="22" t="n"/>
      <c r="D209" s="22" t="n"/>
      <c r="E209" s="22" t="n"/>
      <c r="F209" s="22" t="n"/>
      <c r="G209" s="22" t="n"/>
      <c r="H209" s="33" t="n"/>
      <c r="I209" s="22" t="n"/>
      <c r="J209" s="22" t="n"/>
      <c r="K209" s="33" t="n"/>
      <c r="L209" s="33" t="n"/>
      <c r="M209" s="33" t="n"/>
      <c r="N209" s="24" t="n"/>
      <c r="O209" s="33" t="n"/>
      <c r="P209" s="24" t="n"/>
      <c r="Q209" s="24" t="n"/>
      <c r="R209" s="25">
        <f>IF($A209="","",IF(OR($J209="Resolved",$J209="Canceled"),"Closed","Active"))</f>
        <v/>
      </c>
      <c r="S209" s="26">
        <f>IF(OR($A209="",$H209=""),"",MAX(0,IF(AND($J209="Resolved",ISNUMBER($O209)),$O209,Dashboard!$B$3)-$H209))</f>
        <v/>
      </c>
      <c r="T209" s="26">
        <f>IF($A209="","",IF($L209="","",MAX(0,Dashboard!$B$3-$L209)))</f>
        <v/>
      </c>
      <c r="U209" s="25">
        <f>IF($S209="","",IF($S209&lt;=7,"0–7 Days",IF($S209&lt;=14,"8–14 Days",IF($S209&lt;=30,"15–30 Days",IF($S209&lt;=60,"31–60 Days","61+ Days")))))</f>
        <v/>
      </c>
      <c r="V209" s="25">
        <f>IF($A209="","",IF($R209="Closed","Closed",IF($K209="","No Target Date",IF($K209&lt;Dashboard!$B$3,"Overdue",IF($K209&lt;=Dashboard!$B$3+Dashboard!$E$3,"Due Soon","On Track")))))</f>
        <v/>
      </c>
      <c r="W209" s="25">
        <f>IF($A209="","",IF($R209="Closed","",IF(AND($M209&lt;&gt;"",$M209&lt;Dashboard!$B$3),"Follow-Up Needed",IF(AND($L209&lt;&gt;"",Dashboard!$B$3-$L209&gt;Dashboard!$I$3),"Follow-Up Needed",""))))</f>
        <v/>
      </c>
      <c r="X209" s="27">
        <f>IF($A209="","",IF(OR($E209="",$F209=""),"Missing Type or Category",IF(COUNTIFS(Lists!$E$2:$E$15,$F209,Lists!$F$2:$F$15,$E209)=1,"OK","Category Mismatch")))</f>
        <v/>
      </c>
      <c r="Y209" s="27">
        <f>IF($A209="","",IF($B209="","Missing Learner Alias",IF($C209="","Missing Program",IF($D209="","Missing Delivery Site",IF($E209="","Missing Hold Category",IF($F209="","Missing Hold Type",IF($G209="","Missing Priority",IF($H209="","Missing Date Opened",IF($J209="","Missing Status",IF(AND($R209="Active",$K209=""),"Missing Target Date",IF(AND($J209="Resolved",$O209=""),"Missing Resolution Date",IF(AND(OR($J209="Resolved",$J209="Canceled"),$P209=""),"Missing Resolution Outcome",IF($X209&lt;&gt;"OK",$X209,"OK"))))))))))))</f>
        <v/>
      </c>
      <c r="Z209" s="27">
        <f>IF($A209="","",IF($Y209&lt;&gt;"OK","Data Issue",IF($G209="Critical","Critical",IF($V209="Overdue","Overdue",IF($W209="Follow-Up Needed","Follow-Up Needed",IF($I209="","Unassigned",""))))))</f>
        <v/>
      </c>
    </row>
    <row r="210">
      <c r="A210" s="22" t="n"/>
      <c r="B210" s="22" t="n"/>
      <c r="C210" s="22" t="n"/>
      <c r="D210" s="22" t="n"/>
      <c r="E210" s="22" t="n"/>
      <c r="F210" s="22" t="n"/>
      <c r="G210" s="22" t="n"/>
      <c r="H210" s="33" t="n"/>
      <c r="I210" s="22" t="n"/>
      <c r="J210" s="22" t="n"/>
      <c r="K210" s="33" t="n"/>
      <c r="L210" s="33" t="n"/>
      <c r="M210" s="33" t="n"/>
      <c r="N210" s="24" t="n"/>
      <c r="O210" s="33" t="n"/>
      <c r="P210" s="24" t="n"/>
      <c r="Q210" s="24" t="n"/>
      <c r="R210" s="25">
        <f>IF($A210="","",IF(OR($J210="Resolved",$J210="Canceled"),"Closed","Active"))</f>
        <v/>
      </c>
      <c r="S210" s="26">
        <f>IF(OR($A210="",$H210=""),"",MAX(0,IF(AND($J210="Resolved",ISNUMBER($O210)),$O210,Dashboard!$B$3)-$H210))</f>
        <v/>
      </c>
      <c r="T210" s="26">
        <f>IF($A210="","",IF($L210="","",MAX(0,Dashboard!$B$3-$L210)))</f>
        <v/>
      </c>
      <c r="U210" s="25">
        <f>IF($S210="","",IF($S210&lt;=7,"0–7 Days",IF($S210&lt;=14,"8–14 Days",IF($S210&lt;=30,"15–30 Days",IF($S210&lt;=60,"31–60 Days","61+ Days")))))</f>
        <v/>
      </c>
      <c r="V210" s="25">
        <f>IF($A210="","",IF($R210="Closed","Closed",IF($K210="","No Target Date",IF($K210&lt;Dashboard!$B$3,"Overdue",IF($K210&lt;=Dashboard!$B$3+Dashboard!$E$3,"Due Soon","On Track")))))</f>
        <v/>
      </c>
      <c r="W210" s="25">
        <f>IF($A210="","",IF($R210="Closed","",IF(AND($M210&lt;&gt;"",$M210&lt;Dashboard!$B$3),"Follow-Up Needed",IF(AND($L210&lt;&gt;"",Dashboard!$B$3-$L210&gt;Dashboard!$I$3),"Follow-Up Needed",""))))</f>
        <v/>
      </c>
      <c r="X210" s="27">
        <f>IF($A210="","",IF(OR($E210="",$F210=""),"Missing Type or Category",IF(COUNTIFS(Lists!$E$2:$E$15,$F210,Lists!$F$2:$F$15,$E210)=1,"OK","Category Mismatch")))</f>
        <v/>
      </c>
      <c r="Y210" s="27">
        <f>IF($A210="","",IF($B210="","Missing Learner Alias",IF($C210="","Missing Program",IF($D210="","Missing Delivery Site",IF($E210="","Missing Hold Category",IF($F210="","Missing Hold Type",IF($G210="","Missing Priority",IF($H210="","Missing Date Opened",IF($J210="","Missing Status",IF(AND($R210="Active",$K210=""),"Missing Target Date",IF(AND($J210="Resolved",$O210=""),"Missing Resolution Date",IF(AND(OR($J210="Resolved",$J210="Canceled"),$P210=""),"Missing Resolution Outcome",IF($X210&lt;&gt;"OK",$X210,"OK"))))))))))))</f>
        <v/>
      </c>
      <c r="Z210" s="27">
        <f>IF($A210="","",IF($Y210&lt;&gt;"OK","Data Issue",IF($G210="Critical","Critical",IF($V210="Overdue","Overdue",IF($W210="Follow-Up Needed","Follow-Up Needed",IF($I210="","Unassigned",""))))))</f>
        <v/>
      </c>
    </row>
    <row r="211">
      <c r="A211" s="22" t="n"/>
      <c r="B211" s="22" t="n"/>
      <c r="C211" s="22" t="n"/>
      <c r="D211" s="22" t="n"/>
      <c r="E211" s="22" t="n"/>
      <c r="F211" s="22" t="n"/>
      <c r="G211" s="22" t="n"/>
      <c r="H211" s="33" t="n"/>
      <c r="I211" s="22" t="n"/>
      <c r="J211" s="22" t="n"/>
      <c r="K211" s="33" t="n"/>
      <c r="L211" s="33" t="n"/>
      <c r="M211" s="33" t="n"/>
      <c r="N211" s="24" t="n"/>
      <c r="O211" s="33" t="n"/>
      <c r="P211" s="24" t="n"/>
      <c r="Q211" s="24" t="n"/>
      <c r="R211" s="25">
        <f>IF($A211="","",IF(OR($J211="Resolved",$J211="Canceled"),"Closed","Active"))</f>
        <v/>
      </c>
      <c r="S211" s="26">
        <f>IF(OR($A211="",$H211=""),"",MAX(0,IF(AND($J211="Resolved",ISNUMBER($O211)),$O211,Dashboard!$B$3)-$H211))</f>
        <v/>
      </c>
      <c r="T211" s="26">
        <f>IF($A211="","",IF($L211="","",MAX(0,Dashboard!$B$3-$L211)))</f>
        <v/>
      </c>
      <c r="U211" s="25">
        <f>IF($S211="","",IF($S211&lt;=7,"0–7 Days",IF($S211&lt;=14,"8–14 Days",IF($S211&lt;=30,"15–30 Days",IF($S211&lt;=60,"31–60 Days","61+ Days")))))</f>
        <v/>
      </c>
      <c r="V211" s="25">
        <f>IF($A211="","",IF($R211="Closed","Closed",IF($K211="","No Target Date",IF($K211&lt;Dashboard!$B$3,"Overdue",IF($K211&lt;=Dashboard!$B$3+Dashboard!$E$3,"Due Soon","On Track")))))</f>
        <v/>
      </c>
      <c r="W211" s="25">
        <f>IF($A211="","",IF($R211="Closed","",IF(AND($M211&lt;&gt;"",$M211&lt;Dashboard!$B$3),"Follow-Up Needed",IF(AND($L211&lt;&gt;"",Dashboard!$B$3-$L211&gt;Dashboard!$I$3),"Follow-Up Needed",""))))</f>
        <v/>
      </c>
      <c r="X211" s="27">
        <f>IF($A211="","",IF(OR($E211="",$F211=""),"Missing Type or Category",IF(COUNTIFS(Lists!$E$2:$E$15,$F211,Lists!$F$2:$F$15,$E211)=1,"OK","Category Mismatch")))</f>
        <v/>
      </c>
      <c r="Y211" s="27">
        <f>IF($A211="","",IF($B211="","Missing Learner Alias",IF($C211="","Missing Program",IF($D211="","Missing Delivery Site",IF($E211="","Missing Hold Category",IF($F211="","Missing Hold Type",IF($G211="","Missing Priority",IF($H211="","Missing Date Opened",IF($J211="","Missing Status",IF(AND($R211="Active",$K211=""),"Missing Target Date",IF(AND($J211="Resolved",$O211=""),"Missing Resolution Date",IF(AND(OR($J211="Resolved",$J211="Canceled"),$P211=""),"Missing Resolution Outcome",IF($X211&lt;&gt;"OK",$X211,"OK"))))))))))))</f>
        <v/>
      </c>
      <c r="Z211" s="27">
        <f>IF($A211="","",IF($Y211&lt;&gt;"OK","Data Issue",IF($G211="Critical","Critical",IF($V211="Overdue","Overdue",IF($W211="Follow-Up Needed","Follow-Up Needed",IF($I211="","Unassigned",""))))))</f>
        <v/>
      </c>
    </row>
    <row r="212">
      <c r="A212" s="22" t="n"/>
      <c r="B212" s="22" t="n"/>
      <c r="C212" s="22" t="n"/>
      <c r="D212" s="22" t="n"/>
      <c r="E212" s="22" t="n"/>
      <c r="F212" s="22" t="n"/>
      <c r="G212" s="22" t="n"/>
      <c r="H212" s="33" t="n"/>
      <c r="I212" s="22" t="n"/>
      <c r="J212" s="22" t="n"/>
      <c r="K212" s="33" t="n"/>
      <c r="L212" s="33" t="n"/>
      <c r="M212" s="33" t="n"/>
      <c r="N212" s="24" t="n"/>
      <c r="O212" s="33" t="n"/>
      <c r="P212" s="24" t="n"/>
      <c r="Q212" s="24" t="n"/>
      <c r="R212" s="25">
        <f>IF($A212="","",IF(OR($J212="Resolved",$J212="Canceled"),"Closed","Active"))</f>
        <v/>
      </c>
      <c r="S212" s="26">
        <f>IF(OR($A212="",$H212=""),"",MAX(0,IF(AND($J212="Resolved",ISNUMBER($O212)),$O212,Dashboard!$B$3)-$H212))</f>
        <v/>
      </c>
      <c r="T212" s="26">
        <f>IF($A212="","",IF($L212="","",MAX(0,Dashboard!$B$3-$L212)))</f>
        <v/>
      </c>
      <c r="U212" s="25">
        <f>IF($S212="","",IF($S212&lt;=7,"0–7 Days",IF($S212&lt;=14,"8–14 Days",IF($S212&lt;=30,"15–30 Days",IF($S212&lt;=60,"31–60 Days","61+ Days")))))</f>
        <v/>
      </c>
      <c r="V212" s="25">
        <f>IF($A212="","",IF($R212="Closed","Closed",IF($K212="","No Target Date",IF($K212&lt;Dashboard!$B$3,"Overdue",IF($K212&lt;=Dashboard!$B$3+Dashboard!$E$3,"Due Soon","On Track")))))</f>
        <v/>
      </c>
      <c r="W212" s="25">
        <f>IF($A212="","",IF($R212="Closed","",IF(AND($M212&lt;&gt;"",$M212&lt;Dashboard!$B$3),"Follow-Up Needed",IF(AND($L212&lt;&gt;"",Dashboard!$B$3-$L212&gt;Dashboard!$I$3),"Follow-Up Needed",""))))</f>
        <v/>
      </c>
      <c r="X212" s="27">
        <f>IF($A212="","",IF(OR($E212="",$F212=""),"Missing Type or Category",IF(COUNTIFS(Lists!$E$2:$E$15,$F212,Lists!$F$2:$F$15,$E212)=1,"OK","Category Mismatch")))</f>
        <v/>
      </c>
      <c r="Y212" s="27">
        <f>IF($A212="","",IF($B212="","Missing Learner Alias",IF($C212="","Missing Program",IF($D212="","Missing Delivery Site",IF($E212="","Missing Hold Category",IF($F212="","Missing Hold Type",IF($G212="","Missing Priority",IF($H212="","Missing Date Opened",IF($J212="","Missing Status",IF(AND($R212="Active",$K212=""),"Missing Target Date",IF(AND($J212="Resolved",$O212=""),"Missing Resolution Date",IF(AND(OR($J212="Resolved",$J212="Canceled"),$P212=""),"Missing Resolution Outcome",IF($X212&lt;&gt;"OK",$X212,"OK"))))))))))))</f>
        <v/>
      </c>
      <c r="Z212" s="27">
        <f>IF($A212="","",IF($Y212&lt;&gt;"OK","Data Issue",IF($G212="Critical","Critical",IF($V212="Overdue","Overdue",IF($W212="Follow-Up Needed","Follow-Up Needed",IF($I212="","Unassigned",""))))))</f>
        <v/>
      </c>
    </row>
    <row r="213">
      <c r="A213" s="22" t="n"/>
      <c r="B213" s="22" t="n"/>
      <c r="C213" s="22" t="n"/>
      <c r="D213" s="22" t="n"/>
      <c r="E213" s="22" t="n"/>
      <c r="F213" s="22" t="n"/>
      <c r="G213" s="22" t="n"/>
      <c r="H213" s="33" t="n"/>
      <c r="I213" s="22" t="n"/>
      <c r="J213" s="22" t="n"/>
      <c r="K213" s="33" t="n"/>
      <c r="L213" s="33" t="n"/>
      <c r="M213" s="33" t="n"/>
      <c r="N213" s="24" t="n"/>
      <c r="O213" s="33" t="n"/>
      <c r="P213" s="24" t="n"/>
      <c r="Q213" s="24" t="n"/>
      <c r="R213" s="25">
        <f>IF($A213="","",IF(OR($J213="Resolved",$J213="Canceled"),"Closed","Active"))</f>
        <v/>
      </c>
      <c r="S213" s="26">
        <f>IF(OR($A213="",$H213=""),"",MAX(0,IF(AND($J213="Resolved",ISNUMBER($O213)),$O213,Dashboard!$B$3)-$H213))</f>
        <v/>
      </c>
      <c r="T213" s="26">
        <f>IF($A213="","",IF($L213="","",MAX(0,Dashboard!$B$3-$L213)))</f>
        <v/>
      </c>
      <c r="U213" s="25">
        <f>IF($S213="","",IF($S213&lt;=7,"0–7 Days",IF($S213&lt;=14,"8–14 Days",IF($S213&lt;=30,"15–30 Days",IF($S213&lt;=60,"31–60 Days","61+ Days")))))</f>
        <v/>
      </c>
      <c r="V213" s="25">
        <f>IF($A213="","",IF($R213="Closed","Closed",IF($K213="","No Target Date",IF($K213&lt;Dashboard!$B$3,"Overdue",IF($K213&lt;=Dashboard!$B$3+Dashboard!$E$3,"Due Soon","On Track")))))</f>
        <v/>
      </c>
      <c r="W213" s="25">
        <f>IF($A213="","",IF($R213="Closed","",IF(AND($M213&lt;&gt;"",$M213&lt;Dashboard!$B$3),"Follow-Up Needed",IF(AND($L213&lt;&gt;"",Dashboard!$B$3-$L213&gt;Dashboard!$I$3),"Follow-Up Needed",""))))</f>
        <v/>
      </c>
      <c r="X213" s="27">
        <f>IF($A213="","",IF(OR($E213="",$F213=""),"Missing Type or Category",IF(COUNTIFS(Lists!$E$2:$E$15,$F213,Lists!$F$2:$F$15,$E213)=1,"OK","Category Mismatch")))</f>
        <v/>
      </c>
      <c r="Y213" s="27">
        <f>IF($A213="","",IF($B213="","Missing Learner Alias",IF($C213="","Missing Program",IF($D213="","Missing Delivery Site",IF($E213="","Missing Hold Category",IF($F213="","Missing Hold Type",IF($G213="","Missing Priority",IF($H213="","Missing Date Opened",IF($J213="","Missing Status",IF(AND($R213="Active",$K213=""),"Missing Target Date",IF(AND($J213="Resolved",$O213=""),"Missing Resolution Date",IF(AND(OR($J213="Resolved",$J213="Canceled"),$P213=""),"Missing Resolution Outcome",IF($X213&lt;&gt;"OK",$X213,"OK"))))))))))))</f>
        <v/>
      </c>
      <c r="Z213" s="27">
        <f>IF($A213="","",IF($Y213&lt;&gt;"OK","Data Issue",IF($G213="Critical","Critical",IF($V213="Overdue","Overdue",IF($W213="Follow-Up Needed","Follow-Up Needed",IF($I213="","Unassigned",""))))))</f>
        <v/>
      </c>
    </row>
    <row r="214">
      <c r="A214" s="22" t="n"/>
      <c r="B214" s="22" t="n"/>
      <c r="C214" s="22" t="n"/>
      <c r="D214" s="22" t="n"/>
      <c r="E214" s="22" t="n"/>
      <c r="F214" s="22" t="n"/>
      <c r="G214" s="22" t="n"/>
      <c r="H214" s="33" t="n"/>
      <c r="I214" s="22" t="n"/>
      <c r="J214" s="22" t="n"/>
      <c r="K214" s="33" t="n"/>
      <c r="L214" s="33" t="n"/>
      <c r="M214" s="33" t="n"/>
      <c r="N214" s="24" t="n"/>
      <c r="O214" s="33" t="n"/>
      <c r="P214" s="24" t="n"/>
      <c r="Q214" s="24" t="n"/>
      <c r="R214" s="25">
        <f>IF($A214="","",IF(OR($J214="Resolved",$J214="Canceled"),"Closed","Active"))</f>
        <v/>
      </c>
      <c r="S214" s="26">
        <f>IF(OR($A214="",$H214=""),"",MAX(0,IF(AND($J214="Resolved",ISNUMBER($O214)),$O214,Dashboard!$B$3)-$H214))</f>
        <v/>
      </c>
      <c r="T214" s="26">
        <f>IF($A214="","",IF($L214="","",MAX(0,Dashboard!$B$3-$L214)))</f>
        <v/>
      </c>
      <c r="U214" s="25">
        <f>IF($S214="","",IF($S214&lt;=7,"0–7 Days",IF($S214&lt;=14,"8–14 Days",IF($S214&lt;=30,"15–30 Days",IF($S214&lt;=60,"31–60 Days","61+ Days")))))</f>
        <v/>
      </c>
      <c r="V214" s="25">
        <f>IF($A214="","",IF($R214="Closed","Closed",IF($K214="","No Target Date",IF($K214&lt;Dashboard!$B$3,"Overdue",IF($K214&lt;=Dashboard!$B$3+Dashboard!$E$3,"Due Soon","On Track")))))</f>
        <v/>
      </c>
      <c r="W214" s="25">
        <f>IF($A214="","",IF($R214="Closed","",IF(AND($M214&lt;&gt;"",$M214&lt;Dashboard!$B$3),"Follow-Up Needed",IF(AND($L214&lt;&gt;"",Dashboard!$B$3-$L214&gt;Dashboard!$I$3),"Follow-Up Needed",""))))</f>
        <v/>
      </c>
      <c r="X214" s="27">
        <f>IF($A214="","",IF(OR($E214="",$F214=""),"Missing Type or Category",IF(COUNTIFS(Lists!$E$2:$E$15,$F214,Lists!$F$2:$F$15,$E214)=1,"OK","Category Mismatch")))</f>
        <v/>
      </c>
      <c r="Y214" s="27">
        <f>IF($A214="","",IF($B214="","Missing Learner Alias",IF($C214="","Missing Program",IF($D214="","Missing Delivery Site",IF($E214="","Missing Hold Category",IF($F214="","Missing Hold Type",IF($G214="","Missing Priority",IF($H214="","Missing Date Opened",IF($J214="","Missing Status",IF(AND($R214="Active",$K214=""),"Missing Target Date",IF(AND($J214="Resolved",$O214=""),"Missing Resolution Date",IF(AND(OR($J214="Resolved",$J214="Canceled"),$P214=""),"Missing Resolution Outcome",IF($X214&lt;&gt;"OK",$X214,"OK"))))))))))))</f>
        <v/>
      </c>
      <c r="Z214" s="27">
        <f>IF($A214="","",IF($Y214&lt;&gt;"OK","Data Issue",IF($G214="Critical","Critical",IF($V214="Overdue","Overdue",IF($W214="Follow-Up Needed","Follow-Up Needed",IF($I214="","Unassigned",""))))))</f>
        <v/>
      </c>
    </row>
    <row r="215">
      <c r="A215" s="22" t="n"/>
      <c r="B215" s="22" t="n"/>
      <c r="C215" s="22" t="n"/>
      <c r="D215" s="22" t="n"/>
      <c r="E215" s="22" t="n"/>
      <c r="F215" s="22" t="n"/>
      <c r="G215" s="22" t="n"/>
      <c r="H215" s="33" t="n"/>
      <c r="I215" s="22" t="n"/>
      <c r="J215" s="22" t="n"/>
      <c r="K215" s="33" t="n"/>
      <c r="L215" s="33" t="n"/>
      <c r="M215" s="33" t="n"/>
      <c r="N215" s="24" t="n"/>
      <c r="O215" s="33" t="n"/>
      <c r="P215" s="24" t="n"/>
      <c r="Q215" s="24" t="n"/>
      <c r="R215" s="25">
        <f>IF($A215="","",IF(OR($J215="Resolved",$J215="Canceled"),"Closed","Active"))</f>
        <v/>
      </c>
      <c r="S215" s="26">
        <f>IF(OR($A215="",$H215=""),"",MAX(0,IF(AND($J215="Resolved",ISNUMBER($O215)),$O215,Dashboard!$B$3)-$H215))</f>
        <v/>
      </c>
      <c r="T215" s="26">
        <f>IF($A215="","",IF($L215="","",MAX(0,Dashboard!$B$3-$L215)))</f>
        <v/>
      </c>
      <c r="U215" s="25">
        <f>IF($S215="","",IF($S215&lt;=7,"0–7 Days",IF($S215&lt;=14,"8–14 Days",IF($S215&lt;=30,"15–30 Days",IF($S215&lt;=60,"31–60 Days","61+ Days")))))</f>
        <v/>
      </c>
      <c r="V215" s="25">
        <f>IF($A215="","",IF($R215="Closed","Closed",IF($K215="","No Target Date",IF($K215&lt;Dashboard!$B$3,"Overdue",IF($K215&lt;=Dashboard!$B$3+Dashboard!$E$3,"Due Soon","On Track")))))</f>
        <v/>
      </c>
      <c r="W215" s="25">
        <f>IF($A215="","",IF($R215="Closed","",IF(AND($M215&lt;&gt;"",$M215&lt;Dashboard!$B$3),"Follow-Up Needed",IF(AND($L215&lt;&gt;"",Dashboard!$B$3-$L215&gt;Dashboard!$I$3),"Follow-Up Needed",""))))</f>
        <v/>
      </c>
      <c r="X215" s="27">
        <f>IF($A215="","",IF(OR($E215="",$F215=""),"Missing Type or Category",IF(COUNTIFS(Lists!$E$2:$E$15,$F215,Lists!$F$2:$F$15,$E215)=1,"OK","Category Mismatch")))</f>
        <v/>
      </c>
      <c r="Y215" s="27">
        <f>IF($A215="","",IF($B215="","Missing Learner Alias",IF($C215="","Missing Program",IF($D215="","Missing Delivery Site",IF($E215="","Missing Hold Category",IF($F215="","Missing Hold Type",IF($G215="","Missing Priority",IF($H215="","Missing Date Opened",IF($J215="","Missing Status",IF(AND($R215="Active",$K215=""),"Missing Target Date",IF(AND($J215="Resolved",$O215=""),"Missing Resolution Date",IF(AND(OR($J215="Resolved",$J215="Canceled"),$P215=""),"Missing Resolution Outcome",IF($X215&lt;&gt;"OK",$X215,"OK"))))))))))))</f>
        <v/>
      </c>
      <c r="Z215" s="27">
        <f>IF($A215="","",IF($Y215&lt;&gt;"OK","Data Issue",IF($G215="Critical","Critical",IF($V215="Overdue","Overdue",IF($W215="Follow-Up Needed","Follow-Up Needed",IF($I215="","Unassigned",""))))))</f>
        <v/>
      </c>
    </row>
    <row r="216">
      <c r="A216" s="22" t="n"/>
      <c r="B216" s="22" t="n"/>
      <c r="C216" s="22" t="n"/>
      <c r="D216" s="22" t="n"/>
      <c r="E216" s="22" t="n"/>
      <c r="F216" s="22" t="n"/>
      <c r="G216" s="22" t="n"/>
      <c r="H216" s="33" t="n"/>
      <c r="I216" s="22" t="n"/>
      <c r="J216" s="22" t="n"/>
      <c r="K216" s="33" t="n"/>
      <c r="L216" s="33" t="n"/>
      <c r="M216" s="33" t="n"/>
      <c r="N216" s="24" t="n"/>
      <c r="O216" s="33" t="n"/>
      <c r="P216" s="24" t="n"/>
      <c r="Q216" s="24" t="n"/>
      <c r="R216" s="25">
        <f>IF($A216="","",IF(OR($J216="Resolved",$J216="Canceled"),"Closed","Active"))</f>
        <v/>
      </c>
      <c r="S216" s="26">
        <f>IF(OR($A216="",$H216=""),"",MAX(0,IF(AND($J216="Resolved",ISNUMBER($O216)),$O216,Dashboard!$B$3)-$H216))</f>
        <v/>
      </c>
      <c r="T216" s="26">
        <f>IF($A216="","",IF($L216="","",MAX(0,Dashboard!$B$3-$L216)))</f>
        <v/>
      </c>
      <c r="U216" s="25">
        <f>IF($S216="","",IF($S216&lt;=7,"0–7 Days",IF($S216&lt;=14,"8–14 Days",IF($S216&lt;=30,"15–30 Days",IF($S216&lt;=60,"31–60 Days","61+ Days")))))</f>
        <v/>
      </c>
      <c r="V216" s="25">
        <f>IF($A216="","",IF($R216="Closed","Closed",IF($K216="","No Target Date",IF($K216&lt;Dashboard!$B$3,"Overdue",IF($K216&lt;=Dashboard!$B$3+Dashboard!$E$3,"Due Soon","On Track")))))</f>
        <v/>
      </c>
      <c r="W216" s="25">
        <f>IF($A216="","",IF($R216="Closed","",IF(AND($M216&lt;&gt;"",$M216&lt;Dashboard!$B$3),"Follow-Up Needed",IF(AND($L216&lt;&gt;"",Dashboard!$B$3-$L216&gt;Dashboard!$I$3),"Follow-Up Needed",""))))</f>
        <v/>
      </c>
      <c r="X216" s="27">
        <f>IF($A216="","",IF(OR($E216="",$F216=""),"Missing Type or Category",IF(COUNTIFS(Lists!$E$2:$E$15,$F216,Lists!$F$2:$F$15,$E216)=1,"OK","Category Mismatch")))</f>
        <v/>
      </c>
      <c r="Y216" s="27">
        <f>IF($A216="","",IF($B216="","Missing Learner Alias",IF($C216="","Missing Program",IF($D216="","Missing Delivery Site",IF($E216="","Missing Hold Category",IF($F216="","Missing Hold Type",IF($G216="","Missing Priority",IF($H216="","Missing Date Opened",IF($J216="","Missing Status",IF(AND($R216="Active",$K216=""),"Missing Target Date",IF(AND($J216="Resolved",$O216=""),"Missing Resolution Date",IF(AND(OR($J216="Resolved",$J216="Canceled"),$P216=""),"Missing Resolution Outcome",IF($X216&lt;&gt;"OK",$X216,"OK"))))))))))))</f>
        <v/>
      </c>
      <c r="Z216" s="27">
        <f>IF($A216="","",IF($Y216&lt;&gt;"OK","Data Issue",IF($G216="Critical","Critical",IF($V216="Overdue","Overdue",IF($W216="Follow-Up Needed","Follow-Up Needed",IF($I216="","Unassigned",""))))))</f>
        <v/>
      </c>
    </row>
    <row r="217">
      <c r="A217" s="22" t="n"/>
      <c r="B217" s="22" t="n"/>
      <c r="C217" s="22" t="n"/>
      <c r="D217" s="22" t="n"/>
      <c r="E217" s="22" t="n"/>
      <c r="F217" s="22" t="n"/>
      <c r="G217" s="22" t="n"/>
      <c r="H217" s="33" t="n"/>
      <c r="I217" s="22" t="n"/>
      <c r="J217" s="22" t="n"/>
      <c r="K217" s="33" t="n"/>
      <c r="L217" s="33" t="n"/>
      <c r="M217" s="33" t="n"/>
      <c r="N217" s="24" t="n"/>
      <c r="O217" s="33" t="n"/>
      <c r="P217" s="24" t="n"/>
      <c r="Q217" s="24" t="n"/>
      <c r="R217" s="25">
        <f>IF($A217="","",IF(OR($J217="Resolved",$J217="Canceled"),"Closed","Active"))</f>
        <v/>
      </c>
      <c r="S217" s="26">
        <f>IF(OR($A217="",$H217=""),"",MAX(0,IF(AND($J217="Resolved",ISNUMBER($O217)),$O217,Dashboard!$B$3)-$H217))</f>
        <v/>
      </c>
      <c r="T217" s="26">
        <f>IF($A217="","",IF($L217="","",MAX(0,Dashboard!$B$3-$L217)))</f>
        <v/>
      </c>
      <c r="U217" s="25">
        <f>IF($S217="","",IF($S217&lt;=7,"0–7 Days",IF($S217&lt;=14,"8–14 Days",IF($S217&lt;=30,"15–30 Days",IF($S217&lt;=60,"31–60 Days","61+ Days")))))</f>
        <v/>
      </c>
      <c r="V217" s="25">
        <f>IF($A217="","",IF($R217="Closed","Closed",IF($K217="","No Target Date",IF($K217&lt;Dashboard!$B$3,"Overdue",IF($K217&lt;=Dashboard!$B$3+Dashboard!$E$3,"Due Soon","On Track")))))</f>
        <v/>
      </c>
      <c r="W217" s="25">
        <f>IF($A217="","",IF($R217="Closed","",IF(AND($M217&lt;&gt;"",$M217&lt;Dashboard!$B$3),"Follow-Up Needed",IF(AND($L217&lt;&gt;"",Dashboard!$B$3-$L217&gt;Dashboard!$I$3),"Follow-Up Needed",""))))</f>
        <v/>
      </c>
      <c r="X217" s="27">
        <f>IF($A217="","",IF(OR($E217="",$F217=""),"Missing Type or Category",IF(COUNTIFS(Lists!$E$2:$E$15,$F217,Lists!$F$2:$F$15,$E217)=1,"OK","Category Mismatch")))</f>
        <v/>
      </c>
      <c r="Y217" s="27">
        <f>IF($A217="","",IF($B217="","Missing Learner Alias",IF($C217="","Missing Program",IF($D217="","Missing Delivery Site",IF($E217="","Missing Hold Category",IF($F217="","Missing Hold Type",IF($G217="","Missing Priority",IF($H217="","Missing Date Opened",IF($J217="","Missing Status",IF(AND($R217="Active",$K217=""),"Missing Target Date",IF(AND($J217="Resolved",$O217=""),"Missing Resolution Date",IF(AND(OR($J217="Resolved",$J217="Canceled"),$P217=""),"Missing Resolution Outcome",IF($X217&lt;&gt;"OK",$X217,"OK"))))))))))))</f>
        <v/>
      </c>
      <c r="Z217" s="27">
        <f>IF($A217="","",IF($Y217&lt;&gt;"OK","Data Issue",IF($G217="Critical","Critical",IF($V217="Overdue","Overdue",IF($W217="Follow-Up Needed","Follow-Up Needed",IF($I217="","Unassigned",""))))))</f>
        <v/>
      </c>
    </row>
    <row r="218">
      <c r="A218" s="22" t="n"/>
      <c r="B218" s="22" t="n"/>
      <c r="C218" s="22" t="n"/>
      <c r="D218" s="22" t="n"/>
      <c r="E218" s="22" t="n"/>
      <c r="F218" s="22" t="n"/>
      <c r="G218" s="22" t="n"/>
      <c r="H218" s="33" t="n"/>
      <c r="I218" s="22" t="n"/>
      <c r="J218" s="22" t="n"/>
      <c r="K218" s="33" t="n"/>
      <c r="L218" s="33" t="n"/>
      <c r="M218" s="33" t="n"/>
      <c r="N218" s="24" t="n"/>
      <c r="O218" s="33" t="n"/>
      <c r="P218" s="24" t="n"/>
      <c r="Q218" s="24" t="n"/>
      <c r="R218" s="25">
        <f>IF($A218="","",IF(OR($J218="Resolved",$J218="Canceled"),"Closed","Active"))</f>
        <v/>
      </c>
      <c r="S218" s="26">
        <f>IF(OR($A218="",$H218=""),"",MAX(0,IF(AND($J218="Resolved",ISNUMBER($O218)),$O218,Dashboard!$B$3)-$H218))</f>
        <v/>
      </c>
      <c r="T218" s="26">
        <f>IF($A218="","",IF($L218="","",MAX(0,Dashboard!$B$3-$L218)))</f>
        <v/>
      </c>
      <c r="U218" s="25">
        <f>IF($S218="","",IF($S218&lt;=7,"0–7 Days",IF($S218&lt;=14,"8–14 Days",IF($S218&lt;=30,"15–30 Days",IF($S218&lt;=60,"31–60 Days","61+ Days")))))</f>
        <v/>
      </c>
      <c r="V218" s="25">
        <f>IF($A218="","",IF($R218="Closed","Closed",IF($K218="","No Target Date",IF($K218&lt;Dashboard!$B$3,"Overdue",IF($K218&lt;=Dashboard!$B$3+Dashboard!$E$3,"Due Soon","On Track")))))</f>
        <v/>
      </c>
      <c r="W218" s="25">
        <f>IF($A218="","",IF($R218="Closed","",IF(AND($M218&lt;&gt;"",$M218&lt;Dashboard!$B$3),"Follow-Up Needed",IF(AND($L218&lt;&gt;"",Dashboard!$B$3-$L218&gt;Dashboard!$I$3),"Follow-Up Needed",""))))</f>
        <v/>
      </c>
      <c r="X218" s="27">
        <f>IF($A218="","",IF(OR($E218="",$F218=""),"Missing Type or Category",IF(COUNTIFS(Lists!$E$2:$E$15,$F218,Lists!$F$2:$F$15,$E218)=1,"OK","Category Mismatch")))</f>
        <v/>
      </c>
      <c r="Y218" s="27">
        <f>IF($A218="","",IF($B218="","Missing Learner Alias",IF($C218="","Missing Program",IF($D218="","Missing Delivery Site",IF($E218="","Missing Hold Category",IF($F218="","Missing Hold Type",IF($G218="","Missing Priority",IF($H218="","Missing Date Opened",IF($J218="","Missing Status",IF(AND($R218="Active",$K218=""),"Missing Target Date",IF(AND($J218="Resolved",$O218=""),"Missing Resolution Date",IF(AND(OR($J218="Resolved",$J218="Canceled"),$P218=""),"Missing Resolution Outcome",IF($X218&lt;&gt;"OK",$X218,"OK"))))))))))))</f>
        <v/>
      </c>
      <c r="Z218" s="27">
        <f>IF($A218="","",IF($Y218&lt;&gt;"OK","Data Issue",IF($G218="Critical","Critical",IF($V218="Overdue","Overdue",IF($W218="Follow-Up Needed","Follow-Up Needed",IF($I218="","Unassigned",""))))))</f>
        <v/>
      </c>
    </row>
    <row r="219">
      <c r="A219" s="22" t="n"/>
      <c r="B219" s="22" t="n"/>
      <c r="C219" s="22" t="n"/>
      <c r="D219" s="22" t="n"/>
      <c r="E219" s="22" t="n"/>
      <c r="F219" s="22" t="n"/>
      <c r="G219" s="22" t="n"/>
      <c r="H219" s="33" t="n"/>
      <c r="I219" s="22" t="n"/>
      <c r="J219" s="22" t="n"/>
      <c r="K219" s="33" t="n"/>
      <c r="L219" s="33" t="n"/>
      <c r="M219" s="33" t="n"/>
      <c r="N219" s="24" t="n"/>
      <c r="O219" s="33" t="n"/>
      <c r="P219" s="24" t="n"/>
      <c r="Q219" s="24" t="n"/>
      <c r="R219" s="25">
        <f>IF($A219="","",IF(OR($J219="Resolved",$J219="Canceled"),"Closed","Active"))</f>
        <v/>
      </c>
      <c r="S219" s="26">
        <f>IF(OR($A219="",$H219=""),"",MAX(0,IF(AND($J219="Resolved",ISNUMBER($O219)),$O219,Dashboard!$B$3)-$H219))</f>
        <v/>
      </c>
      <c r="T219" s="26">
        <f>IF($A219="","",IF($L219="","",MAX(0,Dashboard!$B$3-$L219)))</f>
        <v/>
      </c>
      <c r="U219" s="25">
        <f>IF($S219="","",IF($S219&lt;=7,"0–7 Days",IF($S219&lt;=14,"8–14 Days",IF($S219&lt;=30,"15–30 Days",IF($S219&lt;=60,"31–60 Days","61+ Days")))))</f>
        <v/>
      </c>
      <c r="V219" s="25">
        <f>IF($A219="","",IF($R219="Closed","Closed",IF($K219="","No Target Date",IF($K219&lt;Dashboard!$B$3,"Overdue",IF($K219&lt;=Dashboard!$B$3+Dashboard!$E$3,"Due Soon","On Track")))))</f>
        <v/>
      </c>
      <c r="W219" s="25">
        <f>IF($A219="","",IF($R219="Closed","",IF(AND($M219&lt;&gt;"",$M219&lt;Dashboard!$B$3),"Follow-Up Needed",IF(AND($L219&lt;&gt;"",Dashboard!$B$3-$L219&gt;Dashboard!$I$3),"Follow-Up Needed",""))))</f>
        <v/>
      </c>
      <c r="X219" s="27">
        <f>IF($A219="","",IF(OR($E219="",$F219=""),"Missing Type or Category",IF(COUNTIFS(Lists!$E$2:$E$15,$F219,Lists!$F$2:$F$15,$E219)=1,"OK","Category Mismatch")))</f>
        <v/>
      </c>
      <c r="Y219" s="27">
        <f>IF($A219="","",IF($B219="","Missing Learner Alias",IF($C219="","Missing Program",IF($D219="","Missing Delivery Site",IF($E219="","Missing Hold Category",IF($F219="","Missing Hold Type",IF($G219="","Missing Priority",IF($H219="","Missing Date Opened",IF($J219="","Missing Status",IF(AND($R219="Active",$K219=""),"Missing Target Date",IF(AND($J219="Resolved",$O219=""),"Missing Resolution Date",IF(AND(OR($J219="Resolved",$J219="Canceled"),$P219=""),"Missing Resolution Outcome",IF($X219&lt;&gt;"OK",$X219,"OK"))))))))))))</f>
        <v/>
      </c>
      <c r="Z219" s="27">
        <f>IF($A219="","",IF($Y219&lt;&gt;"OK","Data Issue",IF($G219="Critical","Critical",IF($V219="Overdue","Overdue",IF($W219="Follow-Up Needed","Follow-Up Needed",IF($I219="","Unassigned",""))))))</f>
        <v/>
      </c>
    </row>
    <row r="220">
      <c r="A220" s="22" t="n"/>
      <c r="B220" s="22" t="n"/>
      <c r="C220" s="22" t="n"/>
      <c r="D220" s="22" t="n"/>
      <c r="E220" s="22" t="n"/>
      <c r="F220" s="22" t="n"/>
      <c r="G220" s="22" t="n"/>
      <c r="H220" s="33" t="n"/>
      <c r="I220" s="22" t="n"/>
      <c r="J220" s="22" t="n"/>
      <c r="K220" s="33" t="n"/>
      <c r="L220" s="33" t="n"/>
      <c r="M220" s="33" t="n"/>
      <c r="N220" s="24" t="n"/>
      <c r="O220" s="33" t="n"/>
      <c r="P220" s="24" t="n"/>
      <c r="Q220" s="24" t="n"/>
      <c r="R220" s="25">
        <f>IF($A220="","",IF(OR($J220="Resolved",$J220="Canceled"),"Closed","Active"))</f>
        <v/>
      </c>
      <c r="S220" s="26">
        <f>IF(OR($A220="",$H220=""),"",MAX(0,IF(AND($J220="Resolved",ISNUMBER($O220)),$O220,Dashboard!$B$3)-$H220))</f>
        <v/>
      </c>
      <c r="T220" s="26">
        <f>IF($A220="","",IF($L220="","",MAX(0,Dashboard!$B$3-$L220)))</f>
        <v/>
      </c>
      <c r="U220" s="25">
        <f>IF($S220="","",IF($S220&lt;=7,"0–7 Days",IF($S220&lt;=14,"8–14 Days",IF($S220&lt;=30,"15–30 Days",IF($S220&lt;=60,"31–60 Days","61+ Days")))))</f>
        <v/>
      </c>
      <c r="V220" s="25">
        <f>IF($A220="","",IF($R220="Closed","Closed",IF($K220="","No Target Date",IF($K220&lt;Dashboard!$B$3,"Overdue",IF($K220&lt;=Dashboard!$B$3+Dashboard!$E$3,"Due Soon","On Track")))))</f>
        <v/>
      </c>
      <c r="W220" s="25">
        <f>IF($A220="","",IF($R220="Closed","",IF(AND($M220&lt;&gt;"",$M220&lt;Dashboard!$B$3),"Follow-Up Needed",IF(AND($L220&lt;&gt;"",Dashboard!$B$3-$L220&gt;Dashboard!$I$3),"Follow-Up Needed",""))))</f>
        <v/>
      </c>
      <c r="X220" s="27">
        <f>IF($A220="","",IF(OR($E220="",$F220=""),"Missing Type or Category",IF(COUNTIFS(Lists!$E$2:$E$15,$F220,Lists!$F$2:$F$15,$E220)=1,"OK","Category Mismatch")))</f>
        <v/>
      </c>
      <c r="Y220" s="27">
        <f>IF($A220="","",IF($B220="","Missing Learner Alias",IF($C220="","Missing Program",IF($D220="","Missing Delivery Site",IF($E220="","Missing Hold Category",IF($F220="","Missing Hold Type",IF($G220="","Missing Priority",IF($H220="","Missing Date Opened",IF($J220="","Missing Status",IF(AND($R220="Active",$K220=""),"Missing Target Date",IF(AND($J220="Resolved",$O220=""),"Missing Resolution Date",IF(AND(OR($J220="Resolved",$J220="Canceled"),$P220=""),"Missing Resolution Outcome",IF($X220&lt;&gt;"OK",$X220,"OK"))))))))))))</f>
        <v/>
      </c>
      <c r="Z220" s="27">
        <f>IF($A220="","",IF($Y220&lt;&gt;"OK","Data Issue",IF($G220="Critical","Critical",IF($V220="Overdue","Overdue",IF($W220="Follow-Up Needed","Follow-Up Needed",IF($I220="","Unassigned",""))))))</f>
        <v/>
      </c>
    </row>
    <row r="221">
      <c r="A221" s="22" t="n"/>
      <c r="B221" s="22" t="n"/>
      <c r="C221" s="22" t="n"/>
      <c r="D221" s="22" t="n"/>
      <c r="E221" s="22" t="n"/>
      <c r="F221" s="22" t="n"/>
      <c r="G221" s="22" t="n"/>
      <c r="H221" s="33" t="n"/>
      <c r="I221" s="22" t="n"/>
      <c r="J221" s="22" t="n"/>
      <c r="K221" s="33" t="n"/>
      <c r="L221" s="33" t="n"/>
      <c r="M221" s="33" t="n"/>
      <c r="N221" s="24" t="n"/>
      <c r="O221" s="33" t="n"/>
      <c r="P221" s="24" t="n"/>
      <c r="Q221" s="24" t="n"/>
      <c r="R221" s="25">
        <f>IF($A221="","",IF(OR($J221="Resolved",$J221="Canceled"),"Closed","Active"))</f>
        <v/>
      </c>
      <c r="S221" s="26">
        <f>IF(OR($A221="",$H221=""),"",MAX(0,IF(AND($J221="Resolved",ISNUMBER($O221)),$O221,Dashboard!$B$3)-$H221))</f>
        <v/>
      </c>
      <c r="T221" s="26">
        <f>IF($A221="","",IF($L221="","",MAX(0,Dashboard!$B$3-$L221)))</f>
        <v/>
      </c>
      <c r="U221" s="25">
        <f>IF($S221="","",IF($S221&lt;=7,"0–7 Days",IF($S221&lt;=14,"8–14 Days",IF($S221&lt;=30,"15–30 Days",IF($S221&lt;=60,"31–60 Days","61+ Days")))))</f>
        <v/>
      </c>
      <c r="V221" s="25">
        <f>IF($A221="","",IF($R221="Closed","Closed",IF($K221="","No Target Date",IF($K221&lt;Dashboard!$B$3,"Overdue",IF($K221&lt;=Dashboard!$B$3+Dashboard!$E$3,"Due Soon","On Track")))))</f>
        <v/>
      </c>
      <c r="W221" s="25">
        <f>IF($A221="","",IF($R221="Closed","",IF(AND($M221&lt;&gt;"",$M221&lt;Dashboard!$B$3),"Follow-Up Needed",IF(AND($L221&lt;&gt;"",Dashboard!$B$3-$L221&gt;Dashboard!$I$3),"Follow-Up Needed",""))))</f>
        <v/>
      </c>
      <c r="X221" s="27">
        <f>IF($A221="","",IF(OR($E221="",$F221=""),"Missing Type or Category",IF(COUNTIFS(Lists!$E$2:$E$15,$F221,Lists!$F$2:$F$15,$E221)=1,"OK","Category Mismatch")))</f>
        <v/>
      </c>
      <c r="Y221" s="27">
        <f>IF($A221="","",IF($B221="","Missing Learner Alias",IF($C221="","Missing Program",IF($D221="","Missing Delivery Site",IF($E221="","Missing Hold Category",IF($F221="","Missing Hold Type",IF($G221="","Missing Priority",IF($H221="","Missing Date Opened",IF($J221="","Missing Status",IF(AND($R221="Active",$K221=""),"Missing Target Date",IF(AND($J221="Resolved",$O221=""),"Missing Resolution Date",IF(AND(OR($J221="Resolved",$J221="Canceled"),$P221=""),"Missing Resolution Outcome",IF($X221&lt;&gt;"OK",$X221,"OK"))))))))))))</f>
        <v/>
      </c>
      <c r="Z221" s="27">
        <f>IF($A221="","",IF($Y221&lt;&gt;"OK","Data Issue",IF($G221="Critical","Critical",IF($V221="Overdue","Overdue",IF($W221="Follow-Up Needed","Follow-Up Needed",IF($I221="","Unassigned",""))))))</f>
        <v/>
      </c>
    </row>
    <row r="222">
      <c r="A222" s="22" t="n"/>
      <c r="B222" s="22" t="n"/>
      <c r="C222" s="22" t="n"/>
      <c r="D222" s="22" t="n"/>
      <c r="E222" s="22" t="n"/>
      <c r="F222" s="22" t="n"/>
      <c r="G222" s="22" t="n"/>
      <c r="H222" s="33" t="n"/>
      <c r="I222" s="22" t="n"/>
      <c r="J222" s="22" t="n"/>
      <c r="K222" s="33" t="n"/>
      <c r="L222" s="33" t="n"/>
      <c r="M222" s="33" t="n"/>
      <c r="N222" s="24" t="n"/>
      <c r="O222" s="33" t="n"/>
      <c r="P222" s="24" t="n"/>
      <c r="Q222" s="24" t="n"/>
      <c r="R222" s="25">
        <f>IF($A222="","",IF(OR($J222="Resolved",$J222="Canceled"),"Closed","Active"))</f>
        <v/>
      </c>
      <c r="S222" s="26">
        <f>IF(OR($A222="",$H222=""),"",MAX(0,IF(AND($J222="Resolved",ISNUMBER($O222)),$O222,Dashboard!$B$3)-$H222))</f>
        <v/>
      </c>
      <c r="T222" s="26">
        <f>IF($A222="","",IF($L222="","",MAX(0,Dashboard!$B$3-$L222)))</f>
        <v/>
      </c>
      <c r="U222" s="25">
        <f>IF($S222="","",IF($S222&lt;=7,"0–7 Days",IF($S222&lt;=14,"8–14 Days",IF($S222&lt;=30,"15–30 Days",IF($S222&lt;=60,"31–60 Days","61+ Days")))))</f>
        <v/>
      </c>
      <c r="V222" s="25">
        <f>IF($A222="","",IF($R222="Closed","Closed",IF($K222="","No Target Date",IF($K222&lt;Dashboard!$B$3,"Overdue",IF($K222&lt;=Dashboard!$B$3+Dashboard!$E$3,"Due Soon","On Track")))))</f>
        <v/>
      </c>
      <c r="W222" s="25">
        <f>IF($A222="","",IF($R222="Closed","",IF(AND($M222&lt;&gt;"",$M222&lt;Dashboard!$B$3),"Follow-Up Needed",IF(AND($L222&lt;&gt;"",Dashboard!$B$3-$L222&gt;Dashboard!$I$3),"Follow-Up Needed",""))))</f>
        <v/>
      </c>
      <c r="X222" s="27">
        <f>IF($A222="","",IF(OR($E222="",$F222=""),"Missing Type or Category",IF(COUNTIFS(Lists!$E$2:$E$15,$F222,Lists!$F$2:$F$15,$E222)=1,"OK","Category Mismatch")))</f>
        <v/>
      </c>
      <c r="Y222" s="27">
        <f>IF($A222="","",IF($B222="","Missing Learner Alias",IF($C222="","Missing Program",IF($D222="","Missing Delivery Site",IF($E222="","Missing Hold Category",IF($F222="","Missing Hold Type",IF($G222="","Missing Priority",IF($H222="","Missing Date Opened",IF($J222="","Missing Status",IF(AND($R222="Active",$K222=""),"Missing Target Date",IF(AND($J222="Resolved",$O222=""),"Missing Resolution Date",IF(AND(OR($J222="Resolved",$J222="Canceled"),$P222=""),"Missing Resolution Outcome",IF($X222&lt;&gt;"OK",$X222,"OK"))))))))))))</f>
        <v/>
      </c>
      <c r="Z222" s="27">
        <f>IF($A222="","",IF($Y222&lt;&gt;"OK","Data Issue",IF($G222="Critical","Critical",IF($V222="Overdue","Overdue",IF($W222="Follow-Up Needed","Follow-Up Needed",IF($I222="","Unassigned",""))))))</f>
        <v/>
      </c>
    </row>
    <row r="223">
      <c r="A223" s="22" t="n"/>
      <c r="B223" s="22" t="n"/>
      <c r="C223" s="22" t="n"/>
      <c r="D223" s="22" t="n"/>
      <c r="E223" s="22" t="n"/>
      <c r="F223" s="22" t="n"/>
      <c r="G223" s="22" t="n"/>
      <c r="H223" s="33" t="n"/>
      <c r="I223" s="22" t="n"/>
      <c r="J223" s="22" t="n"/>
      <c r="K223" s="33" t="n"/>
      <c r="L223" s="33" t="n"/>
      <c r="M223" s="33" t="n"/>
      <c r="N223" s="24" t="n"/>
      <c r="O223" s="33" t="n"/>
      <c r="P223" s="24" t="n"/>
      <c r="Q223" s="24" t="n"/>
      <c r="R223" s="25">
        <f>IF($A223="","",IF(OR($J223="Resolved",$J223="Canceled"),"Closed","Active"))</f>
        <v/>
      </c>
      <c r="S223" s="26">
        <f>IF(OR($A223="",$H223=""),"",MAX(0,IF(AND($J223="Resolved",ISNUMBER($O223)),$O223,Dashboard!$B$3)-$H223))</f>
        <v/>
      </c>
      <c r="T223" s="26">
        <f>IF($A223="","",IF($L223="","",MAX(0,Dashboard!$B$3-$L223)))</f>
        <v/>
      </c>
      <c r="U223" s="25">
        <f>IF($S223="","",IF($S223&lt;=7,"0–7 Days",IF($S223&lt;=14,"8–14 Days",IF($S223&lt;=30,"15–30 Days",IF($S223&lt;=60,"31–60 Days","61+ Days")))))</f>
        <v/>
      </c>
      <c r="V223" s="25">
        <f>IF($A223="","",IF($R223="Closed","Closed",IF($K223="","No Target Date",IF($K223&lt;Dashboard!$B$3,"Overdue",IF($K223&lt;=Dashboard!$B$3+Dashboard!$E$3,"Due Soon","On Track")))))</f>
        <v/>
      </c>
      <c r="W223" s="25">
        <f>IF($A223="","",IF($R223="Closed","",IF(AND($M223&lt;&gt;"",$M223&lt;Dashboard!$B$3),"Follow-Up Needed",IF(AND($L223&lt;&gt;"",Dashboard!$B$3-$L223&gt;Dashboard!$I$3),"Follow-Up Needed",""))))</f>
        <v/>
      </c>
      <c r="X223" s="27">
        <f>IF($A223="","",IF(OR($E223="",$F223=""),"Missing Type or Category",IF(COUNTIFS(Lists!$E$2:$E$15,$F223,Lists!$F$2:$F$15,$E223)=1,"OK","Category Mismatch")))</f>
        <v/>
      </c>
      <c r="Y223" s="27">
        <f>IF($A223="","",IF($B223="","Missing Learner Alias",IF($C223="","Missing Program",IF($D223="","Missing Delivery Site",IF($E223="","Missing Hold Category",IF($F223="","Missing Hold Type",IF($G223="","Missing Priority",IF($H223="","Missing Date Opened",IF($J223="","Missing Status",IF(AND($R223="Active",$K223=""),"Missing Target Date",IF(AND($J223="Resolved",$O223=""),"Missing Resolution Date",IF(AND(OR($J223="Resolved",$J223="Canceled"),$P223=""),"Missing Resolution Outcome",IF($X223&lt;&gt;"OK",$X223,"OK"))))))))))))</f>
        <v/>
      </c>
      <c r="Z223" s="27">
        <f>IF($A223="","",IF($Y223&lt;&gt;"OK","Data Issue",IF($G223="Critical","Critical",IF($V223="Overdue","Overdue",IF($W223="Follow-Up Needed","Follow-Up Needed",IF($I223="","Unassigned",""))))))</f>
        <v/>
      </c>
    </row>
    <row r="224">
      <c r="A224" s="22" t="n"/>
      <c r="B224" s="22" t="n"/>
      <c r="C224" s="22" t="n"/>
      <c r="D224" s="22" t="n"/>
      <c r="E224" s="22" t="n"/>
      <c r="F224" s="22" t="n"/>
      <c r="G224" s="22" t="n"/>
      <c r="H224" s="33" t="n"/>
      <c r="I224" s="22" t="n"/>
      <c r="J224" s="22" t="n"/>
      <c r="K224" s="33" t="n"/>
      <c r="L224" s="33" t="n"/>
      <c r="M224" s="33" t="n"/>
      <c r="N224" s="24" t="n"/>
      <c r="O224" s="33" t="n"/>
      <c r="P224" s="24" t="n"/>
      <c r="Q224" s="24" t="n"/>
      <c r="R224" s="25">
        <f>IF($A224="","",IF(OR($J224="Resolved",$J224="Canceled"),"Closed","Active"))</f>
        <v/>
      </c>
      <c r="S224" s="26">
        <f>IF(OR($A224="",$H224=""),"",MAX(0,IF(AND($J224="Resolved",ISNUMBER($O224)),$O224,Dashboard!$B$3)-$H224))</f>
        <v/>
      </c>
      <c r="T224" s="26">
        <f>IF($A224="","",IF($L224="","",MAX(0,Dashboard!$B$3-$L224)))</f>
        <v/>
      </c>
      <c r="U224" s="25">
        <f>IF($S224="","",IF($S224&lt;=7,"0–7 Days",IF($S224&lt;=14,"8–14 Days",IF($S224&lt;=30,"15–30 Days",IF($S224&lt;=60,"31–60 Days","61+ Days")))))</f>
        <v/>
      </c>
      <c r="V224" s="25">
        <f>IF($A224="","",IF($R224="Closed","Closed",IF($K224="","No Target Date",IF($K224&lt;Dashboard!$B$3,"Overdue",IF($K224&lt;=Dashboard!$B$3+Dashboard!$E$3,"Due Soon","On Track")))))</f>
        <v/>
      </c>
      <c r="W224" s="25">
        <f>IF($A224="","",IF($R224="Closed","",IF(AND($M224&lt;&gt;"",$M224&lt;Dashboard!$B$3),"Follow-Up Needed",IF(AND($L224&lt;&gt;"",Dashboard!$B$3-$L224&gt;Dashboard!$I$3),"Follow-Up Needed",""))))</f>
        <v/>
      </c>
      <c r="X224" s="27">
        <f>IF($A224="","",IF(OR($E224="",$F224=""),"Missing Type or Category",IF(COUNTIFS(Lists!$E$2:$E$15,$F224,Lists!$F$2:$F$15,$E224)=1,"OK","Category Mismatch")))</f>
        <v/>
      </c>
      <c r="Y224" s="27">
        <f>IF($A224="","",IF($B224="","Missing Learner Alias",IF($C224="","Missing Program",IF($D224="","Missing Delivery Site",IF($E224="","Missing Hold Category",IF($F224="","Missing Hold Type",IF($G224="","Missing Priority",IF($H224="","Missing Date Opened",IF($J224="","Missing Status",IF(AND($R224="Active",$K224=""),"Missing Target Date",IF(AND($J224="Resolved",$O224=""),"Missing Resolution Date",IF(AND(OR($J224="Resolved",$J224="Canceled"),$P224=""),"Missing Resolution Outcome",IF($X224&lt;&gt;"OK",$X224,"OK"))))))))))))</f>
        <v/>
      </c>
      <c r="Z224" s="27">
        <f>IF($A224="","",IF($Y224&lt;&gt;"OK","Data Issue",IF($G224="Critical","Critical",IF($V224="Overdue","Overdue",IF($W224="Follow-Up Needed","Follow-Up Needed",IF($I224="","Unassigned",""))))))</f>
        <v/>
      </c>
    </row>
    <row r="225">
      <c r="A225" s="22" t="n"/>
      <c r="B225" s="22" t="n"/>
      <c r="C225" s="22" t="n"/>
      <c r="D225" s="22" t="n"/>
      <c r="E225" s="22" t="n"/>
      <c r="F225" s="22" t="n"/>
      <c r="G225" s="22" t="n"/>
      <c r="H225" s="33" t="n"/>
      <c r="I225" s="22" t="n"/>
      <c r="J225" s="22" t="n"/>
      <c r="K225" s="33" t="n"/>
      <c r="L225" s="33" t="n"/>
      <c r="M225" s="33" t="n"/>
      <c r="N225" s="24" t="n"/>
      <c r="O225" s="33" t="n"/>
      <c r="P225" s="24" t="n"/>
      <c r="Q225" s="24" t="n"/>
      <c r="R225" s="25">
        <f>IF($A225="","",IF(OR($J225="Resolved",$J225="Canceled"),"Closed","Active"))</f>
        <v/>
      </c>
      <c r="S225" s="26">
        <f>IF(OR($A225="",$H225=""),"",MAX(0,IF(AND($J225="Resolved",ISNUMBER($O225)),$O225,Dashboard!$B$3)-$H225))</f>
        <v/>
      </c>
      <c r="T225" s="26">
        <f>IF($A225="","",IF($L225="","",MAX(0,Dashboard!$B$3-$L225)))</f>
        <v/>
      </c>
      <c r="U225" s="25">
        <f>IF($S225="","",IF($S225&lt;=7,"0–7 Days",IF($S225&lt;=14,"8–14 Days",IF($S225&lt;=30,"15–30 Days",IF($S225&lt;=60,"31–60 Days","61+ Days")))))</f>
        <v/>
      </c>
      <c r="V225" s="25">
        <f>IF($A225="","",IF($R225="Closed","Closed",IF($K225="","No Target Date",IF($K225&lt;Dashboard!$B$3,"Overdue",IF($K225&lt;=Dashboard!$B$3+Dashboard!$E$3,"Due Soon","On Track")))))</f>
        <v/>
      </c>
      <c r="W225" s="25">
        <f>IF($A225="","",IF($R225="Closed","",IF(AND($M225&lt;&gt;"",$M225&lt;Dashboard!$B$3),"Follow-Up Needed",IF(AND($L225&lt;&gt;"",Dashboard!$B$3-$L225&gt;Dashboard!$I$3),"Follow-Up Needed",""))))</f>
        <v/>
      </c>
      <c r="X225" s="27">
        <f>IF($A225="","",IF(OR($E225="",$F225=""),"Missing Type or Category",IF(COUNTIFS(Lists!$E$2:$E$15,$F225,Lists!$F$2:$F$15,$E225)=1,"OK","Category Mismatch")))</f>
        <v/>
      </c>
      <c r="Y225" s="27">
        <f>IF($A225="","",IF($B225="","Missing Learner Alias",IF($C225="","Missing Program",IF($D225="","Missing Delivery Site",IF($E225="","Missing Hold Category",IF($F225="","Missing Hold Type",IF($G225="","Missing Priority",IF($H225="","Missing Date Opened",IF($J225="","Missing Status",IF(AND($R225="Active",$K225=""),"Missing Target Date",IF(AND($J225="Resolved",$O225=""),"Missing Resolution Date",IF(AND(OR($J225="Resolved",$J225="Canceled"),$P225=""),"Missing Resolution Outcome",IF($X225&lt;&gt;"OK",$X225,"OK"))))))))))))</f>
        <v/>
      </c>
      <c r="Z225" s="27">
        <f>IF($A225="","",IF($Y225&lt;&gt;"OK","Data Issue",IF($G225="Critical","Critical",IF($V225="Overdue","Overdue",IF($W225="Follow-Up Needed","Follow-Up Needed",IF($I225="","Unassigned",""))))))</f>
        <v/>
      </c>
    </row>
    <row r="226">
      <c r="A226" s="22" t="n"/>
      <c r="B226" s="22" t="n"/>
      <c r="C226" s="22" t="n"/>
      <c r="D226" s="22" t="n"/>
      <c r="E226" s="22" t="n"/>
      <c r="F226" s="22" t="n"/>
      <c r="G226" s="22" t="n"/>
      <c r="H226" s="33" t="n"/>
      <c r="I226" s="22" t="n"/>
      <c r="J226" s="22" t="n"/>
      <c r="K226" s="33" t="n"/>
      <c r="L226" s="33" t="n"/>
      <c r="M226" s="33" t="n"/>
      <c r="N226" s="24" t="n"/>
      <c r="O226" s="33" t="n"/>
      <c r="P226" s="24" t="n"/>
      <c r="Q226" s="24" t="n"/>
      <c r="R226" s="25">
        <f>IF($A226="","",IF(OR($J226="Resolved",$J226="Canceled"),"Closed","Active"))</f>
        <v/>
      </c>
      <c r="S226" s="26">
        <f>IF(OR($A226="",$H226=""),"",MAX(0,IF(AND($J226="Resolved",ISNUMBER($O226)),$O226,Dashboard!$B$3)-$H226))</f>
        <v/>
      </c>
      <c r="T226" s="26">
        <f>IF($A226="","",IF($L226="","",MAX(0,Dashboard!$B$3-$L226)))</f>
        <v/>
      </c>
      <c r="U226" s="25">
        <f>IF($S226="","",IF($S226&lt;=7,"0–7 Days",IF($S226&lt;=14,"8–14 Days",IF($S226&lt;=30,"15–30 Days",IF($S226&lt;=60,"31–60 Days","61+ Days")))))</f>
        <v/>
      </c>
      <c r="V226" s="25">
        <f>IF($A226="","",IF($R226="Closed","Closed",IF($K226="","No Target Date",IF($K226&lt;Dashboard!$B$3,"Overdue",IF($K226&lt;=Dashboard!$B$3+Dashboard!$E$3,"Due Soon","On Track")))))</f>
        <v/>
      </c>
      <c r="W226" s="25">
        <f>IF($A226="","",IF($R226="Closed","",IF(AND($M226&lt;&gt;"",$M226&lt;Dashboard!$B$3),"Follow-Up Needed",IF(AND($L226&lt;&gt;"",Dashboard!$B$3-$L226&gt;Dashboard!$I$3),"Follow-Up Needed",""))))</f>
        <v/>
      </c>
      <c r="X226" s="27">
        <f>IF($A226="","",IF(OR($E226="",$F226=""),"Missing Type or Category",IF(COUNTIFS(Lists!$E$2:$E$15,$F226,Lists!$F$2:$F$15,$E226)=1,"OK","Category Mismatch")))</f>
        <v/>
      </c>
      <c r="Y226" s="27">
        <f>IF($A226="","",IF($B226="","Missing Learner Alias",IF($C226="","Missing Program",IF($D226="","Missing Delivery Site",IF($E226="","Missing Hold Category",IF($F226="","Missing Hold Type",IF($G226="","Missing Priority",IF($H226="","Missing Date Opened",IF($J226="","Missing Status",IF(AND($R226="Active",$K226=""),"Missing Target Date",IF(AND($J226="Resolved",$O226=""),"Missing Resolution Date",IF(AND(OR($J226="Resolved",$J226="Canceled"),$P226=""),"Missing Resolution Outcome",IF($X226&lt;&gt;"OK",$X226,"OK"))))))))))))</f>
        <v/>
      </c>
      <c r="Z226" s="27">
        <f>IF($A226="","",IF($Y226&lt;&gt;"OK","Data Issue",IF($G226="Critical","Critical",IF($V226="Overdue","Overdue",IF($W226="Follow-Up Needed","Follow-Up Needed",IF($I226="","Unassigned",""))))))</f>
        <v/>
      </c>
    </row>
    <row r="227">
      <c r="A227" s="22" t="n"/>
      <c r="B227" s="22" t="n"/>
      <c r="C227" s="22" t="n"/>
      <c r="D227" s="22" t="n"/>
      <c r="E227" s="22" t="n"/>
      <c r="F227" s="22" t="n"/>
      <c r="G227" s="22" t="n"/>
      <c r="H227" s="33" t="n"/>
      <c r="I227" s="22" t="n"/>
      <c r="J227" s="22" t="n"/>
      <c r="K227" s="33" t="n"/>
      <c r="L227" s="33" t="n"/>
      <c r="M227" s="33" t="n"/>
      <c r="N227" s="24" t="n"/>
      <c r="O227" s="33" t="n"/>
      <c r="P227" s="24" t="n"/>
      <c r="Q227" s="24" t="n"/>
      <c r="R227" s="25">
        <f>IF($A227="","",IF(OR($J227="Resolved",$J227="Canceled"),"Closed","Active"))</f>
        <v/>
      </c>
      <c r="S227" s="26">
        <f>IF(OR($A227="",$H227=""),"",MAX(0,IF(AND($J227="Resolved",ISNUMBER($O227)),$O227,Dashboard!$B$3)-$H227))</f>
        <v/>
      </c>
      <c r="T227" s="26">
        <f>IF($A227="","",IF($L227="","",MAX(0,Dashboard!$B$3-$L227)))</f>
        <v/>
      </c>
      <c r="U227" s="25">
        <f>IF($S227="","",IF($S227&lt;=7,"0–7 Days",IF($S227&lt;=14,"8–14 Days",IF($S227&lt;=30,"15–30 Days",IF($S227&lt;=60,"31–60 Days","61+ Days")))))</f>
        <v/>
      </c>
      <c r="V227" s="25">
        <f>IF($A227="","",IF($R227="Closed","Closed",IF($K227="","No Target Date",IF($K227&lt;Dashboard!$B$3,"Overdue",IF($K227&lt;=Dashboard!$B$3+Dashboard!$E$3,"Due Soon","On Track")))))</f>
        <v/>
      </c>
      <c r="W227" s="25">
        <f>IF($A227="","",IF($R227="Closed","",IF(AND($M227&lt;&gt;"",$M227&lt;Dashboard!$B$3),"Follow-Up Needed",IF(AND($L227&lt;&gt;"",Dashboard!$B$3-$L227&gt;Dashboard!$I$3),"Follow-Up Needed",""))))</f>
        <v/>
      </c>
      <c r="X227" s="27">
        <f>IF($A227="","",IF(OR($E227="",$F227=""),"Missing Type or Category",IF(COUNTIFS(Lists!$E$2:$E$15,$F227,Lists!$F$2:$F$15,$E227)=1,"OK","Category Mismatch")))</f>
        <v/>
      </c>
      <c r="Y227" s="27">
        <f>IF($A227="","",IF($B227="","Missing Learner Alias",IF($C227="","Missing Program",IF($D227="","Missing Delivery Site",IF($E227="","Missing Hold Category",IF($F227="","Missing Hold Type",IF($G227="","Missing Priority",IF($H227="","Missing Date Opened",IF($J227="","Missing Status",IF(AND($R227="Active",$K227=""),"Missing Target Date",IF(AND($J227="Resolved",$O227=""),"Missing Resolution Date",IF(AND(OR($J227="Resolved",$J227="Canceled"),$P227=""),"Missing Resolution Outcome",IF($X227&lt;&gt;"OK",$X227,"OK"))))))))))))</f>
        <v/>
      </c>
      <c r="Z227" s="27">
        <f>IF($A227="","",IF($Y227&lt;&gt;"OK","Data Issue",IF($G227="Critical","Critical",IF($V227="Overdue","Overdue",IF($W227="Follow-Up Needed","Follow-Up Needed",IF($I227="","Unassigned",""))))))</f>
        <v/>
      </c>
    </row>
    <row r="228">
      <c r="A228" s="22" t="n"/>
      <c r="B228" s="22" t="n"/>
      <c r="C228" s="22" t="n"/>
      <c r="D228" s="22" t="n"/>
      <c r="E228" s="22" t="n"/>
      <c r="F228" s="22" t="n"/>
      <c r="G228" s="22" t="n"/>
      <c r="H228" s="33" t="n"/>
      <c r="I228" s="22" t="n"/>
      <c r="J228" s="22" t="n"/>
      <c r="K228" s="33" t="n"/>
      <c r="L228" s="33" t="n"/>
      <c r="M228" s="33" t="n"/>
      <c r="N228" s="24" t="n"/>
      <c r="O228" s="33" t="n"/>
      <c r="P228" s="24" t="n"/>
      <c r="Q228" s="24" t="n"/>
      <c r="R228" s="25">
        <f>IF($A228="","",IF(OR($J228="Resolved",$J228="Canceled"),"Closed","Active"))</f>
        <v/>
      </c>
      <c r="S228" s="26">
        <f>IF(OR($A228="",$H228=""),"",MAX(0,IF(AND($J228="Resolved",ISNUMBER($O228)),$O228,Dashboard!$B$3)-$H228))</f>
        <v/>
      </c>
      <c r="T228" s="26">
        <f>IF($A228="","",IF($L228="","",MAX(0,Dashboard!$B$3-$L228)))</f>
        <v/>
      </c>
      <c r="U228" s="25">
        <f>IF($S228="","",IF($S228&lt;=7,"0–7 Days",IF($S228&lt;=14,"8–14 Days",IF($S228&lt;=30,"15–30 Days",IF($S228&lt;=60,"31–60 Days","61+ Days")))))</f>
        <v/>
      </c>
      <c r="V228" s="25">
        <f>IF($A228="","",IF($R228="Closed","Closed",IF($K228="","No Target Date",IF($K228&lt;Dashboard!$B$3,"Overdue",IF($K228&lt;=Dashboard!$B$3+Dashboard!$E$3,"Due Soon","On Track")))))</f>
        <v/>
      </c>
      <c r="W228" s="25">
        <f>IF($A228="","",IF($R228="Closed","",IF(AND($M228&lt;&gt;"",$M228&lt;Dashboard!$B$3),"Follow-Up Needed",IF(AND($L228&lt;&gt;"",Dashboard!$B$3-$L228&gt;Dashboard!$I$3),"Follow-Up Needed",""))))</f>
        <v/>
      </c>
      <c r="X228" s="27">
        <f>IF($A228="","",IF(OR($E228="",$F228=""),"Missing Type or Category",IF(COUNTIFS(Lists!$E$2:$E$15,$F228,Lists!$F$2:$F$15,$E228)=1,"OK","Category Mismatch")))</f>
        <v/>
      </c>
      <c r="Y228" s="27">
        <f>IF($A228="","",IF($B228="","Missing Learner Alias",IF($C228="","Missing Program",IF($D228="","Missing Delivery Site",IF($E228="","Missing Hold Category",IF($F228="","Missing Hold Type",IF($G228="","Missing Priority",IF($H228="","Missing Date Opened",IF($J228="","Missing Status",IF(AND($R228="Active",$K228=""),"Missing Target Date",IF(AND($J228="Resolved",$O228=""),"Missing Resolution Date",IF(AND(OR($J228="Resolved",$J228="Canceled"),$P228=""),"Missing Resolution Outcome",IF($X228&lt;&gt;"OK",$X228,"OK"))))))))))))</f>
        <v/>
      </c>
      <c r="Z228" s="27">
        <f>IF($A228="","",IF($Y228&lt;&gt;"OK","Data Issue",IF($G228="Critical","Critical",IF($V228="Overdue","Overdue",IF($W228="Follow-Up Needed","Follow-Up Needed",IF($I228="","Unassigned",""))))))</f>
        <v/>
      </c>
    </row>
    <row r="229">
      <c r="A229" s="22" t="n"/>
      <c r="B229" s="22" t="n"/>
      <c r="C229" s="22" t="n"/>
      <c r="D229" s="22" t="n"/>
      <c r="E229" s="22" t="n"/>
      <c r="F229" s="22" t="n"/>
      <c r="G229" s="22" t="n"/>
      <c r="H229" s="33" t="n"/>
      <c r="I229" s="22" t="n"/>
      <c r="J229" s="22" t="n"/>
      <c r="K229" s="33" t="n"/>
      <c r="L229" s="33" t="n"/>
      <c r="M229" s="33" t="n"/>
      <c r="N229" s="24" t="n"/>
      <c r="O229" s="33" t="n"/>
      <c r="P229" s="24" t="n"/>
      <c r="Q229" s="24" t="n"/>
      <c r="R229" s="25">
        <f>IF($A229="","",IF(OR($J229="Resolved",$J229="Canceled"),"Closed","Active"))</f>
        <v/>
      </c>
      <c r="S229" s="26">
        <f>IF(OR($A229="",$H229=""),"",MAX(0,IF(AND($J229="Resolved",ISNUMBER($O229)),$O229,Dashboard!$B$3)-$H229))</f>
        <v/>
      </c>
      <c r="T229" s="26">
        <f>IF($A229="","",IF($L229="","",MAX(0,Dashboard!$B$3-$L229)))</f>
        <v/>
      </c>
      <c r="U229" s="25">
        <f>IF($S229="","",IF($S229&lt;=7,"0–7 Days",IF($S229&lt;=14,"8–14 Days",IF($S229&lt;=30,"15–30 Days",IF($S229&lt;=60,"31–60 Days","61+ Days")))))</f>
        <v/>
      </c>
      <c r="V229" s="25">
        <f>IF($A229="","",IF($R229="Closed","Closed",IF($K229="","No Target Date",IF($K229&lt;Dashboard!$B$3,"Overdue",IF($K229&lt;=Dashboard!$B$3+Dashboard!$E$3,"Due Soon","On Track")))))</f>
        <v/>
      </c>
      <c r="W229" s="25">
        <f>IF($A229="","",IF($R229="Closed","",IF(AND($M229&lt;&gt;"",$M229&lt;Dashboard!$B$3),"Follow-Up Needed",IF(AND($L229&lt;&gt;"",Dashboard!$B$3-$L229&gt;Dashboard!$I$3),"Follow-Up Needed",""))))</f>
        <v/>
      </c>
      <c r="X229" s="27">
        <f>IF($A229="","",IF(OR($E229="",$F229=""),"Missing Type or Category",IF(COUNTIFS(Lists!$E$2:$E$15,$F229,Lists!$F$2:$F$15,$E229)=1,"OK","Category Mismatch")))</f>
        <v/>
      </c>
      <c r="Y229" s="27">
        <f>IF($A229="","",IF($B229="","Missing Learner Alias",IF($C229="","Missing Program",IF($D229="","Missing Delivery Site",IF($E229="","Missing Hold Category",IF($F229="","Missing Hold Type",IF($G229="","Missing Priority",IF($H229="","Missing Date Opened",IF($J229="","Missing Status",IF(AND($R229="Active",$K229=""),"Missing Target Date",IF(AND($J229="Resolved",$O229=""),"Missing Resolution Date",IF(AND(OR($J229="Resolved",$J229="Canceled"),$P229=""),"Missing Resolution Outcome",IF($X229&lt;&gt;"OK",$X229,"OK"))))))))))))</f>
        <v/>
      </c>
      <c r="Z229" s="27">
        <f>IF($A229="","",IF($Y229&lt;&gt;"OK","Data Issue",IF($G229="Critical","Critical",IF($V229="Overdue","Overdue",IF($W229="Follow-Up Needed","Follow-Up Needed",IF($I229="","Unassigned",""))))))</f>
        <v/>
      </c>
    </row>
    <row r="230">
      <c r="A230" s="22" t="n"/>
      <c r="B230" s="22" t="n"/>
      <c r="C230" s="22" t="n"/>
      <c r="D230" s="22" t="n"/>
      <c r="E230" s="22" t="n"/>
      <c r="F230" s="22" t="n"/>
      <c r="G230" s="22" t="n"/>
      <c r="H230" s="33" t="n"/>
      <c r="I230" s="22" t="n"/>
      <c r="J230" s="22" t="n"/>
      <c r="K230" s="33" t="n"/>
      <c r="L230" s="33" t="n"/>
      <c r="M230" s="33" t="n"/>
      <c r="N230" s="24" t="n"/>
      <c r="O230" s="33" t="n"/>
      <c r="P230" s="24" t="n"/>
      <c r="Q230" s="24" t="n"/>
      <c r="R230" s="25">
        <f>IF($A230="","",IF(OR($J230="Resolved",$J230="Canceled"),"Closed","Active"))</f>
        <v/>
      </c>
      <c r="S230" s="26">
        <f>IF(OR($A230="",$H230=""),"",MAX(0,IF(AND($J230="Resolved",ISNUMBER($O230)),$O230,Dashboard!$B$3)-$H230))</f>
        <v/>
      </c>
      <c r="T230" s="26">
        <f>IF($A230="","",IF($L230="","",MAX(0,Dashboard!$B$3-$L230)))</f>
        <v/>
      </c>
      <c r="U230" s="25">
        <f>IF($S230="","",IF($S230&lt;=7,"0–7 Days",IF($S230&lt;=14,"8–14 Days",IF($S230&lt;=30,"15–30 Days",IF($S230&lt;=60,"31–60 Days","61+ Days")))))</f>
        <v/>
      </c>
      <c r="V230" s="25">
        <f>IF($A230="","",IF($R230="Closed","Closed",IF($K230="","No Target Date",IF($K230&lt;Dashboard!$B$3,"Overdue",IF($K230&lt;=Dashboard!$B$3+Dashboard!$E$3,"Due Soon","On Track")))))</f>
        <v/>
      </c>
      <c r="W230" s="25">
        <f>IF($A230="","",IF($R230="Closed","",IF(AND($M230&lt;&gt;"",$M230&lt;Dashboard!$B$3),"Follow-Up Needed",IF(AND($L230&lt;&gt;"",Dashboard!$B$3-$L230&gt;Dashboard!$I$3),"Follow-Up Needed",""))))</f>
        <v/>
      </c>
      <c r="X230" s="27">
        <f>IF($A230="","",IF(OR($E230="",$F230=""),"Missing Type or Category",IF(COUNTIFS(Lists!$E$2:$E$15,$F230,Lists!$F$2:$F$15,$E230)=1,"OK","Category Mismatch")))</f>
        <v/>
      </c>
      <c r="Y230" s="27">
        <f>IF($A230="","",IF($B230="","Missing Learner Alias",IF($C230="","Missing Program",IF($D230="","Missing Delivery Site",IF($E230="","Missing Hold Category",IF($F230="","Missing Hold Type",IF($G230="","Missing Priority",IF($H230="","Missing Date Opened",IF($J230="","Missing Status",IF(AND($R230="Active",$K230=""),"Missing Target Date",IF(AND($J230="Resolved",$O230=""),"Missing Resolution Date",IF(AND(OR($J230="Resolved",$J230="Canceled"),$P230=""),"Missing Resolution Outcome",IF($X230&lt;&gt;"OK",$X230,"OK"))))))))))))</f>
        <v/>
      </c>
      <c r="Z230" s="27">
        <f>IF($A230="","",IF($Y230&lt;&gt;"OK","Data Issue",IF($G230="Critical","Critical",IF($V230="Overdue","Overdue",IF($W230="Follow-Up Needed","Follow-Up Needed",IF($I230="","Unassigned",""))))))</f>
        <v/>
      </c>
    </row>
    <row r="231">
      <c r="A231" s="22" t="n"/>
      <c r="B231" s="22" t="n"/>
      <c r="C231" s="22" t="n"/>
      <c r="D231" s="22" t="n"/>
      <c r="E231" s="22" t="n"/>
      <c r="F231" s="22" t="n"/>
      <c r="G231" s="22" t="n"/>
      <c r="H231" s="33" t="n"/>
      <c r="I231" s="22" t="n"/>
      <c r="J231" s="22" t="n"/>
      <c r="K231" s="33" t="n"/>
      <c r="L231" s="33" t="n"/>
      <c r="M231" s="33" t="n"/>
      <c r="N231" s="24" t="n"/>
      <c r="O231" s="33" t="n"/>
      <c r="P231" s="24" t="n"/>
      <c r="Q231" s="24" t="n"/>
      <c r="R231" s="25">
        <f>IF($A231="","",IF(OR($J231="Resolved",$J231="Canceled"),"Closed","Active"))</f>
        <v/>
      </c>
      <c r="S231" s="26">
        <f>IF(OR($A231="",$H231=""),"",MAX(0,IF(AND($J231="Resolved",ISNUMBER($O231)),$O231,Dashboard!$B$3)-$H231))</f>
        <v/>
      </c>
      <c r="T231" s="26">
        <f>IF($A231="","",IF($L231="","",MAX(0,Dashboard!$B$3-$L231)))</f>
        <v/>
      </c>
      <c r="U231" s="25">
        <f>IF($S231="","",IF($S231&lt;=7,"0–7 Days",IF($S231&lt;=14,"8–14 Days",IF($S231&lt;=30,"15–30 Days",IF($S231&lt;=60,"31–60 Days","61+ Days")))))</f>
        <v/>
      </c>
      <c r="V231" s="25">
        <f>IF($A231="","",IF($R231="Closed","Closed",IF($K231="","No Target Date",IF($K231&lt;Dashboard!$B$3,"Overdue",IF($K231&lt;=Dashboard!$B$3+Dashboard!$E$3,"Due Soon","On Track")))))</f>
        <v/>
      </c>
      <c r="W231" s="25">
        <f>IF($A231="","",IF($R231="Closed","",IF(AND($M231&lt;&gt;"",$M231&lt;Dashboard!$B$3),"Follow-Up Needed",IF(AND($L231&lt;&gt;"",Dashboard!$B$3-$L231&gt;Dashboard!$I$3),"Follow-Up Needed",""))))</f>
        <v/>
      </c>
      <c r="X231" s="27">
        <f>IF($A231="","",IF(OR($E231="",$F231=""),"Missing Type or Category",IF(COUNTIFS(Lists!$E$2:$E$15,$F231,Lists!$F$2:$F$15,$E231)=1,"OK","Category Mismatch")))</f>
        <v/>
      </c>
      <c r="Y231" s="27">
        <f>IF($A231="","",IF($B231="","Missing Learner Alias",IF($C231="","Missing Program",IF($D231="","Missing Delivery Site",IF($E231="","Missing Hold Category",IF($F231="","Missing Hold Type",IF($G231="","Missing Priority",IF($H231="","Missing Date Opened",IF($J231="","Missing Status",IF(AND($R231="Active",$K231=""),"Missing Target Date",IF(AND($J231="Resolved",$O231=""),"Missing Resolution Date",IF(AND(OR($J231="Resolved",$J231="Canceled"),$P231=""),"Missing Resolution Outcome",IF($X231&lt;&gt;"OK",$X231,"OK"))))))))))))</f>
        <v/>
      </c>
      <c r="Z231" s="27">
        <f>IF($A231="","",IF($Y231&lt;&gt;"OK","Data Issue",IF($G231="Critical","Critical",IF($V231="Overdue","Overdue",IF($W231="Follow-Up Needed","Follow-Up Needed",IF($I231="","Unassigned",""))))))</f>
        <v/>
      </c>
    </row>
    <row r="232">
      <c r="A232" s="22" t="n"/>
      <c r="B232" s="22" t="n"/>
      <c r="C232" s="22" t="n"/>
      <c r="D232" s="22" t="n"/>
      <c r="E232" s="22" t="n"/>
      <c r="F232" s="22" t="n"/>
      <c r="G232" s="22" t="n"/>
      <c r="H232" s="33" t="n"/>
      <c r="I232" s="22" t="n"/>
      <c r="J232" s="22" t="n"/>
      <c r="K232" s="33" t="n"/>
      <c r="L232" s="33" t="n"/>
      <c r="M232" s="33" t="n"/>
      <c r="N232" s="24" t="n"/>
      <c r="O232" s="33" t="n"/>
      <c r="P232" s="24" t="n"/>
      <c r="Q232" s="24" t="n"/>
      <c r="R232" s="25">
        <f>IF($A232="","",IF(OR($J232="Resolved",$J232="Canceled"),"Closed","Active"))</f>
        <v/>
      </c>
      <c r="S232" s="26">
        <f>IF(OR($A232="",$H232=""),"",MAX(0,IF(AND($J232="Resolved",ISNUMBER($O232)),$O232,Dashboard!$B$3)-$H232))</f>
        <v/>
      </c>
      <c r="T232" s="26">
        <f>IF($A232="","",IF($L232="","",MAX(0,Dashboard!$B$3-$L232)))</f>
        <v/>
      </c>
      <c r="U232" s="25">
        <f>IF($S232="","",IF($S232&lt;=7,"0–7 Days",IF($S232&lt;=14,"8–14 Days",IF($S232&lt;=30,"15–30 Days",IF($S232&lt;=60,"31–60 Days","61+ Days")))))</f>
        <v/>
      </c>
      <c r="V232" s="25">
        <f>IF($A232="","",IF($R232="Closed","Closed",IF($K232="","No Target Date",IF($K232&lt;Dashboard!$B$3,"Overdue",IF($K232&lt;=Dashboard!$B$3+Dashboard!$E$3,"Due Soon","On Track")))))</f>
        <v/>
      </c>
      <c r="W232" s="25">
        <f>IF($A232="","",IF($R232="Closed","",IF(AND($M232&lt;&gt;"",$M232&lt;Dashboard!$B$3),"Follow-Up Needed",IF(AND($L232&lt;&gt;"",Dashboard!$B$3-$L232&gt;Dashboard!$I$3),"Follow-Up Needed",""))))</f>
        <v/>
      </c>
      <c r="X232" s="27">
        <f>IF($A232="","",IF(OR($E232="",$F232=""),"Missing Type or Category",IF(COUNTIFS(Lists!$E$2:$E$15,$F232,Lists!$F$2:$F$15,$E232)=1,"OK","Category Mismatch")))</f>
        <v/>
      </c>
      <c r="Y232" s="27">
        <f>IF($A232="","",IF($B232="","Missing Learner Alias",IF($C232="","Missing Program",IF($D232="","Missing Delivery Site",IF($E232="","Missing Hold Category",IF($F232="","Missing Hold Type",IF($G232="","Missing Priority",IF($H232="","Missing Date Opened",IF($J232="","Missing Status",IF(AND($R232="Active",$K232=""),"Missing Target Date",IF(AND($J232="Resolved",$O232=""),"Missing Resolution Date",IF(AND(OR($J232="Resolved",$J232="Canceled"),$P232=""),"Missing Resolution Outcome",IF($X232&lt;&gt;"OK",$X232,"OK"))))))))))))</f>
        <v/>
      </c>
      <c r="Z232" s="27">
        <f>IF($A232="","",IF($Y232&lt;&gt;"OK","Data Issue",IF($G232="Critical","Critical",IF($V232="Overdue","Overdue",IF($W232="Follow-Up Needed","Follow-Up Needed",IF($I232="","Unassigned",""))))))</f>
        <v/>
      </c>
    </row>
    <row r="233">
      <c r="A233" s="22" t="n"/>
      <c r="B233" s="22" t="n"/>
      <c r="C233" s="22" t="n"/>
      <c r="D233" s="22" t="n"/>
      <c r="E233" s="22" t="n"/>
      <c r="F233" s="22" t="n"/>
      <c r="G233" s="22" t="n"/>
      <c r="H233" s="33" t="n"/>
      <c r="I233" s="22" t="n"/>
      <c r="J233" s="22" t="n"/>
      <c r="K233" s="33" t="n"/>
      <c r="L233" s="33" t="n"/>
      <c r="M233" s="33" t="n"/>
      <c r="N233" s="24" t="n"/>
      <c r="O233" s="33" t="n"/>
      <c r="P233" s="24" t="n"/>
      <c r="Q233" s="24" t="n"/>
      <c r="R233" s="25">
        <f>IF($A233="","",IF(OR($J233="Resolved",$J233="Canceled"),"Closed","Active"))</f>
        <v/>
      </c>
      <c r="S233" s="26">
        <f>IF(OR($A233="",$H233=""),"",MAX(0,IF(AND($J233="Resolved",ISNUMBER($O233)),$O233,Dashboard!$B$3)-$H233))</f>
        <v/>
      </c>
      <c r="T233" s="26">
        <f>IF($A233="","",IF($L233="","",MAX(0,Dashboard!$B$3-$L233)))</f>
        <v/>
      </c>
      <c r="U233" s="25">
        <f>IF($S233="","",IF($S233&lt;=7,"0–7 Days",IF($S233&lt;=14,"8–14 Days",IF($S233&lt;=30,"15–30 Days",IF($S233&lt;=60,"31–60 Days","61+ Days")))))</f>
        <v/>
      </c>
      <c r="V233" s="25">
        <f>IF($A233="","",IF($R233="Closed","Closed",IF($K233="","No Target Date",IF($K233&lt;Dashboard!$B$3,"Overdue",IF($K233&lt;=Dashboard!$B$3+Dashboard!$E$3,"Due Soon","On Track")))))</f>
        <v/>
      </c>
      <c r="W233" s="25">
        <f>IF($A233="","",IF($R233="Closed","",IF(AND($M233&lt;&gt;"",$M233&lt;Dashboard!$B$3),"Follow-Up Needed",IF(AND($L233&lt;&gt;"",Dashboard!$B$3-$L233&gt;Dashboard!$I$3),"Follow-Up Needed",""))))</f>
        <v/>
      </c>
      <c r="X233" s="27">
        <f>IF($A233="","",IF(OR($E233="",$F233=""),"Missing Type or Category",IF(COUNTIFS(Lists!$E$2:$E$15,$F233,Lists!$F$2:$F$15,$E233)=1,"OK","Category Mismatch")))</f>
        <v/>
      </c>
      <c r="Y233" s="27">
        <f>IF($A233="","",IF($B233="","Missing Learner Alias",IF($C233="","Missing Program",IF($D233="","Missing Delivery Site",IF($E233="","Missing Hold Category",IF($F233="","Missing Hold Type",IF($G233="","Missing Priority",IF($H233="","Missing Date Opened",IF($J233="","Missing Status",IF(AND($R233="Active",$K233=""),"Missing Target Date",IF(AND($J233="Resolved",$O233=""),"Missing Resolution Date",IF(AND(OR($J233="Resolved",$J233="Canceled"),$P233=""),"Missing Resolution Outcome",IF($X233&lt;&gt;"OK",$X233,"OK"))))))))))))</f>
        <v/>
      </c>
      <c r="Z233" s="27">
        <f>IF($A233="","",IF($Y233&lt;&gt;"OK","Data Issue",IF($G233="Critical","Critical",IF($V233="Overdue","Overdue",IF($W233="Follow-Up Needed","Follow-Up Needed",IF($I233="","Unassigned",""))))))</f>
        <v/>
      </c>
    </row>
    <row r="234">
      <c r="A234" s="22" t="n"/>
      <c r="B234" s="22" t="n"/>
      <c r="C234" s="22" t="n"/>
      <c r="D234" s="22" t="n"/>
      <c r="E234" s="22" t="n"/>
      <c r="F234" s="22" t="n"/>
      <c r="G234" s="22" t="n"/>
      <c r="H234" s="33" t="n"/>
      <c r="I234" s="22" t="n"/>
      <c r="J234" s="22" t="n"/>
      <c r="K234" s="33" t="n"/>
      <c r="L234" s="33" t="n"/>
      <c r="M234" s="33" t="n"/>
      <c r="N234" s="24" t="n"/>
      <c r="O234" s="33" t="n"/>
      <c r="P234" s="24" t="n"/>
      <c r="Q234" s="24" t="n"/>
      <c r="R234" s="25">
        <f>IF($A234="","",IF(OR($J234="Resolved",$J234="Canceled"),"Closed","Active"))</f>
        <v/>
      </c>
      <c r="S234" s="26">
        <f>IF(OR($A234="",$H234=""),"",MAX(0,IF(AND($J234="Resolved",ISNUMBER($O234)),$O234,Dashboard!$B$3)-$H234))</f>
        <v/>
      </c>
      <c r="T234" s="26">
        <f>IF($A234="","",IF($L234="","",MAX(0,Dashboard!$B$3-$L234)))</f>
        <v/>
      </c>
      <c r="U234" s="25">
        <f>IF($S234="","",IF($S234&lt;=7,"0–7 Days",IF($S234&lt;=14,"8–14 Days",IF($S234&lt;=30,"15–30 Days",IF($S234&lt;=60,"31–60 Days","61+ Days")))))</f>
        <v/>
      </c>
      <c r="V234" s="25">
        <f>IF($A234="","",IF($R234="Closed","Closed",IF($K234="","No Target Date",IF($K234&lt;Dashboard!$B$3,"Overdue",IF($K234&lt;=Dashboard!$B$3+Dashboard!$E$3,"Due Soon","On Track")))))</f>
        <v/>
      </c>
      <c r="W234" s="25">
        <f>IF($A234="","",IF($R234="Closed","",IF(AND($M234&lt;&gt;"",$M234&lt;Dashboard!$B$3),"Follow-Up Needed",IF(AND($L234&lt;&gt;"",Dashboard!$B$3-$L234&gt;Dashboard!$I$3),"Follow-Up Needed",""))))</f>
        <v/>
      </c>
      <c r="X234" s="27">
        <f>IF($A234="","",IF(OR($E234="",$F234=""),"Missing Type or Category",IF(COUNTIFS(Lists!$E$2:$E$15,$F234,Lists!$F$2:$F$15,$E234)=1,"OK","Category Mismatch")))</f>
        <v/>
      </c>
      <c r="Y234" s="27">
        <f>IF($A234="","",IF($B234="","Missing Learner Alias",IF($C234="","Missing Program",IF($D234="","Missing Delivery Site",IF($E234="","Missing Hold Category",IF($F234="","Missing Hold Type",IF($G234="","Missing Priority",IF($H234="","Missing Date Opened",IF($J234="","Missing Status",IF(AND($R234="Active",$K234=""),"Missing Target Date",IF(AND($J234="Resolved",$O234=""),"Missing Resolution Date",IF(AND(OR($J234="Resolved",$J234="Canceled"),$P234=""),"Missing Resolution Outcome",IF($X234&lt;&gt;"OK",$X234,"OK"))))))))))))</f>
        <v/>
      </c>
      <c r="Z234" s="27">
        <f>IF($A234="","",IF($Y234&lt;&gt;"OK","Data Issue",IF($G234="Critical","Critical",IF($V234="Overdue","Overdue",IF($W234="Follow-Up Needed","Follow-Up Needed",IF($I234="","Unassigned",""))))))</f>
        <v/>
      </c>
    </row>
    <row r="235">
      <c r="A235" s="22" t="n"/>
      <c r="B235" s="22" t="n"/>
      <c r="C235" s="22" t="n"/>
      <c r="D235" s="22" t="n"/>
      <c r="E235" s="22" t="n"/>
      <c r="F235" s="22" t="n"/>
      <c r="G235" s="22" t="n"/>
      <c r="H235" s="33" t="n"/>
      <c r="I235" s="22" t="n"/>
      <c r="J235" s="22" t="n"/>
      <c r="K235" s="33" t="n"/>
      <c r="L235" s="33" t="n"/>
      <c r="M235" s="33" t="n"/>
      <c r="N235" s="24" t="n"/>
      <c r="O235" s="33" t="n"/>
      <c r="P235" s="24" t="n"/>
      <c r="Q235" s="24" t="n"/>
      <c r="R235" s="25">
        <f>IF($A235="","",IF(OR($J235="Resolved",$J235="Canceled"),"Closed","Active"))</f>
        <v/>
      </c>
      <c r="S235" s="26">
        <f>IF(OR($A235="",$H235=""),"",MAX(0,IF(AND($J235="Resolved",ISNUMBER($O235)),$O235,Dashboard!$B$3)-$H235))</f>
        <v/>
      </c>
      <c r="T235" s="26">
        <f>IF($A235="","",IF($L235="","",MAX(0,Dashboard!$B$3-$L235)))</f>
        <v/>
      </c>
      <c r="U235" s="25">
        <f>IF($S235="","",IF($S235&lt;=7,"0–7 Days",IF($S235&lt;=14,"8–14 Days",IF($S235&lt;=30,"15–30 Days",IF($S235&lt;=60,"31–60 Days","61+ Days")))))</f>
        <v/>
      </c>
      <c r="V235" s="25">
        <f>IF($A235="","",IF($R235="Closed","Closed",IF($K235="","No Target Date",IF($K235&lt;Dashboard!$B$3,"Overdue",IF($K235&lt;=Dashboard!$B$3+Dashboard!$E$3,"Due Soon","On Track")))))</f>
        <v/>
      </c>
      <c r="W235" s="25">
        <f>IF($A235="","",IF($R235="Closed","",IF(AND($M235&lt;&gt;"",$M235&lt;Dashboard!$B$3),"Follow-Up Needed",IF(AND($L235&lt;&gt;"",Dashboard!$B$3-$L235&gt;Dashboard!$I$3),"Follow-Up Needed",""))))</f>
        <v/>
      </c>
      <c r="X235" s="27">
        <f>IF($A235="","",IF(OR($E235="",$F235=""),"Missing Type or Category",IF(COUNTIFS(Lists!$E$2:$E$15,$F235,Lists!$F$2:$F$15,$E235)=1,"OK","Category Mismatch")))</f>
        <v/>
      </c>
      <c r="Y235" s="27">
        <f>IF($A235="","",IF($B235="","Missing Learner Alias",IF($C235="","Missing Program",IF($D235="","Missing Delivery Site",IF($E235="","Missing Hold Category",IF($F235="","Missing Hold Type",IF($G235="","Missing Priority",IF($H235="","Missing Date Opened",IF($J235="","Missing Status",IF(AND($R235="Active",$K235=""),"Missing Target Date",IF(AND($J235="Resolved",$O235=""),"Missing Resolution Date",IF(AND(OR($J235="Resolved",$J235="Canceled"),$P235=""),"Missing Resolution Outcome",IF($X235&lt;&gt;"OK",$X235,"OK"))))))))))))</f>
        <v/>
      </c>
      <c r="Z235" s="27">
        <f>IF($A235="","",IF($Y235&lt;&gt;"OK","Data Issue",IF($G235="Critical","Critical",IF($V235="Overdue","Overdue",IF($W235="Follow-Up Needed","Follow-Up Needed",IF($I235="","Unassigned",""))))))</f>
        <v/>
      </c>
    </row>
    <row r="236">
      <c r="A236" s="22" t="n"/>
      <c r="B236" s="22" t="n"/>
      <c r="C236" s="22" t="n"/>
      <c r="D236" s="22" t="n"/>
      <c r="E236" s="22" t="n"/>
      <c r="F236" s="22" t="n"/>
      <c r="G236" s="22" t="n"/>
      <c r="H236" s="33" t="n"/>
      <c r="I236" s="22" t="n"/>
      <c r="J236" s="22" t="n"/>
      <c r="K236" s="33" t="n"/>
      <c r="L236" s="33" t="n"/>
      <c r="M236" s="33" t="n"/>
      <c r="N236" s="24" t="n"/>
      <c r="O236" s="33" t="n"/>
      <c r="P236" s="24" t="n"/>
      <c r="Q236" s="24" t="n"/>
      <c r="R236" s="25">
        <f>IF($A236="","",IF(OR($J236="Resolved",$J236="Canceled"),"Closed","Active"))</f>
        <v/>
      </c>
      <c r="S236" s="26">
        <f>IF(OR($A236="",$H236=""),"",MAX(0,IF(AND($J236="Resolved",ISNUMBER($O236)),$O236,Dashboard!$B$3)-$H236))</f>
        <v/>
      </c>
      <c r="T236" s="26">
        <f>IF($A236="","",IF($L236="","",MAX(0,Dashboard!$B$3-$L236)))</f>
        <v/>
      </c>
      <c r="U236" s="25">
        <f>IF($S236="","",IF($S236&lt;=7,"0–7 Days",IF($S236&lt;=14,"8–14 Days",IF($S236&lt;=30,"15–30 Days",IF($S236&lt;=60,"31–60 Days","61+ Days")))))</f>
        <v/>
      </c>
      <c r="V236" s="25">
        <f>IF($A236="","",IF($R236="Closed","Closed",IF($K236="","No Target Date",IF($K236&lt;Dashboard!$B$3,"Overdue",IF($K236&lt;=Dashboard!$B$3+Dashboard!$E$3,"Due Soon","On Track")))))</f>
        <v/>
      </c>
      <c r="W236" s="25">
        <f>IF($A236="","",IF($R236="Closed","",IF(AND($M236&lt;&gt;"",$M236&lt;Dashboard!$B$3),"Follow-Up Needed",IF(AND($L236&lt;&gt;"",Dashboard!$B$3-$L236&gt;Dashboard!$I$3),"Follow-Up Needed",""))))</f>
        <v/>
      </c>
      <c r="X236" s="27">
        <f>IF($A236="","",IF(OR($E236="",$F236=""),"Missing Type or Category",IF(COUNTIFS(Lists!$E$2:$E$15,$F236,Lists!$F$2:$F$15,$E236)=1,"OK","Category Mismatch")))</f>
        <v/>
      </c>
      <c r="Y236" s="27">
        <f>IF($A236="","",IF($B236="","Missing Learner Alias",IF($C236="","Missing Program",IF($D236="","Missing Delivery Site",IF($E236="","Missing Hold Category",IF($F236="","Missing Hold Type",IF($G236="","Missing Priority",IF($H236="","Missing Date Opened",IF($J236="","Missing Status",IF(AND($R236="Active",$K236=""),"Missing Target Date",IF(AND($J236="Resolved",$O236=""),"Missing Resolution Date",IF(AND(OR($J236="Resolved",$J236="Canceled"),$P236=""),"Missing Resolution Outcome",IF($X236&lt;&gt;"OK",$X236,"OK"))))))))))))</f>
        <v/>
      </c>
      <c r="Z236" s="27">
        <f>IF($A236="","",IF($Y236&lt;&gt;"OK","Data Issue",IF($G236="Critical","Critical",IF($V236="Overdue","Overdue",IF($W236="Follow-Up Needed","Follow-Up Needed",IF($I236="","Unassigned",""))))))</f>
        <v/>
      </c>
    </row>
    <row r="237">
      <c r="A237" s="22" t="n"/>
      <c r="B237" s="22" t="n"/>
      <c r="C237" s="22" t="n"/>
      <c r="D237" s="22" t="n"/>
      <c r="E237" s="22" t="n"/>
      <c r="F237" s="22" t="n"/>
      <c r="G237" s="22" t="n"/>
      <c r="H237" s="33" t="n"/>
      <c r="I237" s="22" t="n"/>
      <c r="J237" s="22" t="n"/>
      <c r="K237" s="33" t="n"/>
      <c r="L237" s="33" t="n"/>
      <c r="M237" s="33" t="n"/>
      <c r="N237" s="24" t="n"/>
      <c r="O237" s="33" t="n"/>
      <c r="P237" s="24" t="n"/>
      <c r="Q237" s="24" t="n"/>
      <c r="R237" s="25">
        <f>IF($A237="","",IF(OR($J237="Resolved",$J237="Canceled"),"Closed","Active"))</f>
        <v/>
      </c>
      <c r="S237" s="26">
        <f>IF(OR($A237="",$H237=""),"",MAX(0,IF(AND($J237="Resolved",ISNUMBER($O237)),$O237,Dashboard!$B$3)-$H237))</f>
        <v/>
      </c>
      <c r="T237" s="26">
        <f>IF($A237="","",IF($L237="","",MAX(0,Dashboard!$B$3-$L237)))</f>
        <v/>
      </c>
      <c r="U237" s="25">
        <f>IF($S237="","",IF($S237&lt;=7,"0–7 Days",IF($S237&lt;=14,"8–14 Days",IF($S237&lt;=30,"15–30 Days",IF($S237&lt;=60,"31–60 Days","61+ Days")))))</f>
        <v/>
      </c>
      <c r="V237" s="25">
        <f>IF($A237="","",IF($R237="Closed","Closed",IF($K237="","No Target Date",IF($K237&lt;Dashboard!$B$3,"Overdue",IF($K237&lt;=Dashboard!$B$3+Dashboard!$E$3,"Due Soon","On Track")))))</f>
        <v/>
      </c>
      <c r="W237" s="25">
        <f>IF($A237="","",IF($R237="Closed","",IF(AND($M237&lt;&gt;"",$M237&lt;Dashboard!$B$3),"Follow-Up Needed",IF(AND($L237&lt;&gt;"",Dashboard!$B$3-$L237&gt;Dashboard!$I$3),"Follow-Up Needed",""))))</f>
        <v/>
      </c>
      <c r="X237" s="27">
        <f>IF($A237="","",IF(OR($E237="",$F237=""),"Missing Type or Category",IF(COUNTIFS(Lists!$E$2:$E$15,$F237,Lists!$F$2:$F$15,$E237)=1,"OK","Category Mismatch")))</f>
        <v/>
      </c>
      <c r="Y237" s="27">
        <f>IF($A237="","",IF($B237="","Missing Learner Alias",IF($C237="","Missing Program",IF($D237="","Missing Delivery Site",IF($E237="","Missing Hold Category",IF($F237="","Missing Hold Type",IF($G237="","Missing Priority",IF($H237="","Missing Date Opened",IF($J237="","Missing Status",IF(AND($R237="Active",$K237=""),"Missing Target Date",IF(AND($J237="Resolved",$O237=""),"Missing Resolution Date",IF(AND(OR($J237="Resolved",$J237="Canceled"),$P237=""),"Missing Resolution Outcome",IF($X237&lt;&gt;"OK",$X237,"OK"))))))))))))</f>
        <v/>
      </c>
      <c r="Z237" s="27">
        <f>IF($A237="","",IF($Y237&lt;&gt;"OK","Data Issue",IF($G237="Critical","Critical",IF($V237="Overdue","Overdue",IF($W237="Follow-Up Needed","Follow-Up Needed",IF($I237="","Unassigned",""))))))</f>
        <v/>
      </c>
    </row>
    <row r="238">
      <c r="A238" s="22" t="n"/>
      <c r="B238" s="22" t="n"/>
      <c r="C238" s="22" t="n"/>
      <c r="D238" s="22" t="n"/>
      <c r="E238" s="22" t="n"/>
      <c r="F238" s="22" t="n"/>
      <c r="G238" s="22" t="n"/>
      <c r="H238" s="33" t="n"/>
      <c r="I238" s="22" t="n"/>
      <c r="J238" s="22" t="n"/>
      <c r="K238" s="33" t="n"/>
      <c r="L238" s="33" t="n"/>
      <c r="M238" s="33" t="n"/>
      <c r="N238" s="24" t="n"/>
      <c r="O238" s="33" t="n"/>
      <c r="P238" s="24" t="n"/>
      <c r="Q238" s="24" t="n"/>
      <c r="R238" s="25">
        <f>IF($A238="","",IF(OR($J238="Resolved",$J238="Canceled"),"Closed","Active"))</f>
        <v/>
      </c>
      <c r="S238" s="26">
        <f>IF(OR($A238="",$H238=""),"",MAX(0,IF(AND($J238="Resolved",ISNUMBER($O238)),$O238,Dashboard!$B$3)-$H238))</f>
        <v/>
      </c>
      <c r="T238" s="26">
        <f>IF($A238="","",IF($L238="","",MAX(0,Dashboard!$B$3-$L238)))</f>
        <v/>
      </c>
      <c r="U238" s="25">
        <f>IF($S238="","",IF($S238&lt;=7,"0–7 Days",IF($S238&lt;=14,"8–14 Days",IF($S238&lt;=30,"15–30 Days",IF($S238&lt;=60,"31–60 Days","61+ Days")))))</f>
        <v/>
      </c>
      <c r="V238" s="25">
        <f>IF($A238="","",IF($R238="Closed","Closed",IF($K238="","No Target Date",IF($K238&lt;Dashboard!$B$3,"Overdue",IF($K238&lt;=Dashboard!$B$3+Dashboard!$E$3,"Due Soon","On Track")))))</f>
        <v/>
      </c>
      <c r="W238" s="25">
        <f>IF($A238="","",IF($R238="Closed","",IF(AND($M238&lt;&gt;"",$M238&lt;Dashboard!$B$3),"Follow-Up Needed",IF(AND($L238&lt;&gt;"",Dashboard!$B$3-$L238&gt;Dashboard!$I$3),"Follow-Up Needed",""))))</f>
        <v/>
      </c>
      <c r="X238" s="27">
        <f>IF($A238="","",IF(OR($E238="",$F238=""),"Missing Type or Category",IF(COUNTIFS(Lists!$E$2:$E$15,$F238,Lists!$F$2:$F$15,$E238)=1,"OK","Category Mismatch")))</f>
        <v/>
      </c>
      <c r="Y238" s="27">
        <f>IF($A238="","",IF($B238="","Missing Learner Alias",IF($C238="","Missing Program",IF($D238="","Missing Delivery Site",IF($E238="","Missing Hold Category",IF($F238="","Missing Hold Type",IF($G238="","Missing Priority",IF($H238="","Missing Date Opened",IF($J238="","Missing Status",IF(AND($R238="Active",$K238=""),"Missing Target Date",IF(AND($J238="Resolved",$O238=""),"Missing Resolution Date",IF(AND(OR($J238="Resolved",$J238="Canceled"),$P238=""),"Missing Resolution Outcome",IF($X238&lt;&gt;"OK",$X238,"OK"))))))))))))</f>
        <v/>
      </c>
      <c r="Z238" s="27">
        <f>IF($A238="","",IF($Y238&lt;&gt;"OK","Data Issue",IF($G238="Critical","Critical",IF($V238="Overdue","Overdue",IF($W238="Follow-Up Needed","Follow-Up Needed",IF($I238="","Unassigned",""))))))</f>
        <v/>
      </c>
    </row>
    <row r="239">
      <c r="A239" s="22" t="n"/>
      <c r="B239" s="22" t="n"/>
      <c r="C239" s="22" t="n"/>
      <c r="D239" s="22" t="n"/>
      <c r="E239" s="22" t="n"/>
      <c r="F239" s="22" t="n"/>
      <c r="G239" s="22" t="n"/>
      <c r="H239" s="33" t="n"/>
      <c r="I239" s="22" t="n"/>
      <c r="J239" s="22" t="n"/>
      <c r="K239" s="33" t="n"/>
      <c r="L239" s="33" t="n"/>
      <c r="M239" s="33" t="n"/>
      <c r="N239" s="24" t="n"/>
      <c r="O239" s="33" t="n"/>
      <c r="P239" s="24" t="n"/>
      <c r="Q239" s="24" t="n"/>
      <c r="R239" s="25">
        <f>IF($A239="","",IF(OR($J239="Resolved",$J239="Canceled"),"Closed","Active"))</f>
        <v/>
      </c>
      <c r="S239" s="26">
        <f>IF(OR($A239="",$H239=""),"",MAX(0,IF(AND($J239="Resolved",ISNUMBER($O239)),$O239,Dashboard!$B$3)-$H239))</f>
        <v/>
      </c>
      <c r="T239" s="26">
        <f>IF($A239="","",IF($L239="","",MAX(0,Dashboard!$B$3-$L239)))</f>
        <v/>
      </c>
      <c r="U239" s="25">
        <f>IF($S239="","",IF($S239&lt;=7,"0–7 Days",IF($S239&lt;=14,"8–14 Days",IF($S239&lt;=30,"15–30 Days",IF($S239&lt;=60,"31–60 Days","61+ Days")))))</f>
        <v/>
      </c>
      <c r="V239" s="25">
        <f>IF($A239="","",IF($R239="Closed","Closed",IF($K239="","No Target Date",IF($K239&lt;Dashboard!$B$3,"Overdue",IF($K239&lt;=Dashboard!$B$3+Dashboard!$E$3,"Due Soon","On Track")))))</f>
        <v/>
      </c>
      <c r="W239" s="25">
        <f>IF($A239="","",IF($R239="Closed","",IF(AND($M239&lt;&gt;"",$M239&lt;Dashboard!$B$3),"Follow-Up Needed",IF(AND($L239&lt;&gt;"",Dashboard!$B$3-$L239&gt;Dashboard!$I$3),"Follow-Up Needed",""))))</f>
        <v/>
      </c>
      <c r="X239" s="27">
        <f>IF($A239="","",IF(OR($E239="",$F239=""),"Missing Type or Category",IF(COUNTIFS(Lists!$E$2:$E$15,$F239,Lists!$F$2:$F$15,$E239)=1,"OK","Category Mismatch")))</f>
        <v/>
      </c>
      <c r="Y239" s="27">
        <f>IF($A239="","",IF($B239="","Missing Learner Alias",IF($C239="","Missing Program",IF($D239="","Missing Delivery Site",IF($E239="","Missing Hold Category",IF($F239="","Missing Hold Type",IF($G239="","Missing Priority",IF($H239="","Missing Date Opened",IF($J239="","Missing Status",IF(AND($R239="Active",$K239=""),"Missing Target Date",IF(AND($J239="Resolved",$O239=""),"Missing Resolution Date",IF(AND(OR($J239="Resolved",$J239="Canceled"),$P239=""),"Missing Resolution Outcome",IF($X239&lt;&gt;"OK",$X239,"OK"))))))))))))</f>
        <v/>
      </c>
      <c r="Z239" s="27">
        <f>IF($A239="","",IF($Y239&lt;&gt;"OK","Data Issue",IF($G239="Critical","Critical",IF($V239="Overdue","Overdue",IF($W239="Follow-Up Needed","Follow-Up Needed",IF($I239="","Unassigned",""))))))</f>
        <v/>
      </c>
    </row>
    <row r="240">
      <c r="A240" s="22" t="n"/>
      <c r="B240" s="22" t="n"/>
      <c r="C240" s="22" t="n"/>
      <c r="D240" s="22" t="n"/>
      <c r="E240" s="22" t="n"/>
      <c r="F240" s="22" t="n"/>
      <c r="G240" s="22" t="n"/>
      <c r="H240" s="33" t="n"/>
      <c r="I240" s="22" t="n"/>
      <c r="J240" s="22" t="n"/>
      <c r="K240" s="33" t="n"/>
      <c r="L240" s="33" t="n"/>
      <c r="M240" s="33" t="n"/>
      <c r="N240" s="24" t="n"/>
      <c r="O240" s="33" t="n"/>
      <c r="P240" s="24" t="n"/>
      <c r="Q240" s="24" t="n"/>
      <c r="R240" s="25">
        <f>IF($A240="","",IF(OR($J240="Resolved",$J240="Canceled"),"Closed","Active"))</f>
        <v/>
      </c>
      <c r="S240" s="26">
        <f>IF(OR($A240="",$H240=""),"",MAX(0,IF(AND($J240="Resolved",ISNUMBER($O240)),$O240,Dashboard!$B$3)-$H240))</f>
        <v/>
      </c>
      <c r="T240" s="26">
        <f>IF($A240="","",IF($L240="","",MAX(0,Dashboard!$B$3-$L240)))</f>
        <v/>
      </c>
      <c r="U240" s="25">
        <f>IF($S240="","",IF($S240&lt;=7,"0–7 Days",IF($S240&lt;=14,"8–14 Days",IF($S240&lt;=30,"15–30 Days",IF($S240&lt;=60,"31–60 Days","61+ Days")))))</f>
        <v/>
      </c>
      <c r="V240" s="25">
        <f>IF($A240="","",IF($R240="Closed","Closed",IF($K240="","No Target Date",IF($K240&lt;Dashboard!$B$3,"Overdue",IF($K240&lt;=Dashboard!$B$3+Dashboard!$E$3,"Due Soon","On Track")))))</f>
        <v/>
      </c>
      <c r="W240" s="25">
        <f>IF($A240="","",IF($R240="Closed","",IF(AND($M240&lt;&gt;"",$M240&lt;Dashboard!$B$3),"Follow-Up Needed",IF(AND($L240&lt;&gt;"",Dashboard!$B$3-$L240&gt;Dashboard!$I$3),"Follow-Up Needed",""))))</f>
        <v/>
      </c>
      <c r="X240" s="27">
        <f>IF($A240="","",IF(OR($E240="",$F240=""),"Missing Type or Category",IF(COUNTIFS(Lists!$E$2:$E$15,$F240,Lists!$F$2:$F$15,$E240)=1,"OK","Category Mismatch")))</f>
        <v/>
      </c>
      <c r="Y240" s="27">
        <f>IF($A240="","",IF($B240="","Missing Learner Alias",IF($C240="","Missing Program",IF($D240="","Missing Delivery Site",IF($E240="","Missing Hold Category",IF($F240="","Missing Hold Type",IF($G240="","Missing Priority",IF($H240="","Missing Date Opened",IF($J240="","Missing Status",IF(AND($R240="Active",$K240=""),"Missing Target Date",IF(AND($J240="Resolved",$O240=""),"Missing Resolution Date",IF(AND(OR($J240="Resolved",$J240="Canceled"),$P240=""),"Missing Resolution Outcome",IF($X240&lt;&gt;"OK",$X240,"OK"))))))))))))</f>
        <v/>
      </c>
      <c r="Z240" s="27">
        <f>IF($A240="","",IF($Y240&lt;&gt;"OK","Data Issue",IF($G240="Critical","Critical",IF($V240="Overdue","Overdue",IF($W240="Follow-Up Needed","Follow-Up Needed",IF($I240="","Unassigned",""))))))</f>
        <v/>
      </c>
    </row>
    <row r="241">
      <c r="A241" s="22" t="n"/>
      <c r="B241" s="22" t="n"/>
      <c r="C241" s="22" t="n"/>
      <c r="D241" s="22" t="n"/>
      <c r="E241" s="22" t="n"/>
      <c r="F241" s="22" t="n"/>
      <c r="G241" s="22" t="n"/>
      <c r="H241" s="33" t="n"/>
      <c r="I241" s="22" t="n"/>
      <c r="J241" s="22" t="n"/>
      <c r="K241" s="33" t="n"/>
      <c r="L241" s="33" t="n"/>
      <c r="M241" s="33" t="n"/>
      <c r="N241" s="24" t="n"/>
      <c r="O241" s="33" t="n"/>
      <c r="P241" s="24" t="n"/>
      <c r="Q241" s="24" t="n"/>
      <c r="R241" s="25">
        <f>IF($A241="","",IF(OR($J241="Resolved",$J241="Canceled"),"Closed","Active"))</f>
        <v/>
      </c>
      <c r="S241" s="26">
        <f>IF(OR($A241="",$H241=""),"",MAX(0,IF(AND($J241="Resolved",ISNUMBER($O241)),$O241,Dashboard!$B$3)-$H241))</f>
        <v/>
      </c>
      <c r="T241" s="26">
        <f>IF($A241="","",IF($L241="","",MAX(0,Dashboard!$B$3-$L241)))</f>
        <v/>
      </c>
      <c r="U241" s="25">
        <f>IF($S241="","",IF($S241&lt;=7,"0–7 Days",IF($S241&lt;=14,"8–14 Days",IF($S241&lt;=30,"15–30 Days",IF($S241&lt;=60,"31–60 Days","61+ Days")))))</f>
        <v/>
      </c>
      <c r="V241" s="25">
        <f>IF($A241="","",IF($R241="Closed","Closed",IF($K241="","No Target Date",IF($K241&lt;Dashboard!$B$3,"Overdue",IF($K241&lt;=Dashboard!$B$3+Dashboard!$E$3,"Due Soon","On Track")))))</f>
        <v/>
      </c>
      <c r="W241" s="25">
        <f>IF($A241="","",IF($R241="Closed","",IF(AND($M241&lt;&gt;"",$M241&lt;Dashboard!$B$3),"Follow-Up Needed",IF(AND($L241&lt;&gt;"",Dashboard!$B$3-$L241&gt;Dashboard!$I$3),"Follow-Up Needed",""))))</f>
        <v/>
      </c>
      <c r="X241" s="27">
        <f>IF($A241="","",IF(OR($E241="",$F241=""),"Missing Type or Category",IF(COUNTIFS(Lists!$E$2:$E$15,$F241,Lists!$F$2:$F$15,$E241)=1,"OK","Category Mismatch")))</f>
        <v/>
      </c>
      <c r="Y241" s="27">
        <f>IF($A241="","",IF($B241="","Missing Learner Alias",IF($C241="","Missing Program",IF($D241="","Missing Delivery Site",IF($E241="","Missing Hold Category",IF($F241="","Missing Hold Type",IF($G241="","Missing Priority",IF($H241="","Missing Date Opened",IF($J241="","Missing Status",IF(AND($R241="Active",$K241=""),"Missing Target Date",IF(AND($J241="Resolved",$O241=""),"Missing Resolution Date",IF(AND(OR($J241="Resolved",$J241="Canceled"),$P241=""),"Missing Resolution Outcome",IF($X241&lt;&gt;"OK",$X241,"OK"))))))))))))</f>
        <v/>
      </c>
      <c r="Z241" s="27">
        <f>IF($A241="","",IF($Y241&lt;&gt;"OK","Data Issue",IF($G241="Critical","Critical",IF($V241="Overdue","Overdue",IF($W241="Follow-Up Needed","Follow-Up Needed",IF($I241="","Unassigned",""))))))</f>
        <v/>
      </c>
    </row>
    <row r="242">
      <c r="A242" s="22" t="n"/>
      <c r="B242" s="22" t="n"/>
      <c r="C242" s="22" t="n"/>
      <c r="D242" s="22" t="n"/>
      <c r="E242" s="22" t="n"/>
      <c r="F242" s="22" t="n"/>
      <c r="G242" s="22" t="n"/>
      <c r="H242" s="33" t="n"/>
      <c r="I242" s="22" t="n"/>
      <c r="J242" s="22" t="n"/>
      <c r="K242" s="33" t="n"/>
      <c r="L242" s="33" t="n"/>
      <c r="M242" s="33" t="n"/>
      <c r="N242" s="24" t="n"/>
      <c r="O242" s="33" t="n"/>
      <c r="P242" s="24" t="n"/>
      <c r="Q242" s="24" t="n"/>
      <c r="R242" s="25">
        <f>IF($A242="","",IF(OR($J242="Resolved",$J242="Canceled"),"Closed","Active"))</f>
        <v/>
      </c>
      <c r="S242" s="26">
        <f>IF(OR($A242="",$H242=""),"",MAX(0,IF(AND($J242="Resolved",ISNUMBER($O242)),$O242,Dashboard!$B$3)-$H242))</f>
        <v/>
      </c>
      <c r="T242" s="26">
        <f>IF($A242="","",IF($L242="","",MAX(0,Dashboard!$B$3-$L242)))</f>
        <v/>
      </c>
      <c r="U242" s="25">
        <f>IF($S242="","",IF($S242&lt;=7,"0–7 Days",IF($S242&lt;=14,"8–14 Days",IF($S242&lt;=30,"15–30 Days",IF($S242&lt;=60,"31–60 Days","61+ Days")))))</f>
        <v/>
      </c>
      <c r="V242" s="25">
        <f>IF($A242="","",IF($R242="Closed","Closed",IF($K242="","No Target Date",IF($K242&lt;Dashboard!$B$3,"Overdue",IF($K242&lt;=Dashboard!$B$3+Dashboard!$E$3,"Due Soon","On Track")))))</f>
        <v/>
      </c>
      <c r="W242" s="25">
        <f>IF($A242="","",IF($R242="Closed","",IF(AND($M242&lt;&gt;"",$M242&lt;Dashboard!$B$3),"Follow-Up Needed",IF(AND($L242&lt;&gt;"",Dashboard!$B$3-$L242&gt;Dashboard!$I$3),"Follow-Up Needed",""))))</f>
        <v/>
      </c>
      <c r="X242" s="27">
        <f>IF($A242="","",IF(OR($E242="",$F242=""),"Missing Type or Category",IF(COUNTIFS(Lists!$E$2:$E$15,$F242,Lists!$F$2:$F$15,$E242)=1,"OK","Category Mismatch")))</f>
        <v/>
      </c>
      <c r="Y242" s="27">
        <f>IF($A242="","",IF($B242="","Missing Learner Alias",IF($C242="","Missing Program",IF($D242="","Missing Delivery Site",IF($E242="","Missing Hold Category",IF($F242="","Missing Hold Type",IF($G242="","Missing Priority",IF($H242="","Missing Date Opened",IF($J242="","Missing Status",IF(AND($R242="Active",$K242=""),"Missing Target Date",IF(AND($J242="Resolved",$O242=""),"Missing Resolution Date",IF(AND(OR($J242="Resolved",$J242="Canceled"),$P242=""),"Missing Resolution Outcome",IF($X242&lt;&gt;"OK",$X242,"OK"))))))))))))</f>
        <v/>
      </c>
      <c r="Z242" s="27">
        <f>IF($A242="","",IF($Y242&lt;&gt;"OK","Data Issue",IF($G242="Critical","Critical",IF($V242="Overdue","Overdue",IF($W242="Follow-Up Needed","Follow-Up Needed",IF($I242="","Unassigned",""))))))</f>
        <v/>
      </c>
    </row>
    <row r="243">
      <c r="A243" s="22" t="n"/>
      <c r="B243" s="22" t="n"/>
      <c r="C243" s="22" t="n"/>
      <c r="D243" s="22" t="n"/>
      <c r="E243" s="22" t="n"/>
      <c r="F243" s="22" t="n"/>
      <c r="G243" s="22" t="n"/>
      <c r="H243" s="33" t="n"/>
      <c r="I243" s="22" t="n"/>
      <c r="J243" s="22" t="n"/>
      <c r="K243" s="33" t="n"/>
      <c r="L243" s="33" t="n"/>
      <c r="M243" s="33" t="n"/>
      <c r="N243" s="24" t="n"/>
      <c r="O243" s="33" t="n"/>
      <c r="P243" s="24" t="n"/>
      <c r="Q243" s="24" t="n"/>
      <c r="R243" s="25">
        <f>IF($A243="","",IF(OR($J243="Resolved",$J243="Canceled"),"Closed","Active"))</f>
        <v/>
      </c>
      <c r="S243" s="26">
        <f>IF(OR($A243="",$H243=""),"",MAX(0,IF(AND($J243="Resolved",ISNUMBER($O243)),$O243,Dashboard!$B$3)-$H243))</f>
        <v/>
      </c>
      <c r="T243" s="26">
        <f>IF($A243="","",IF($L243="","",MAX(0,Dashboard!$B$3-$L243)))</f>
        <v/>
      </c>
      <c r="U243" s="25">
        <f>IF($S243="","",IF($S243&lt;=7,"0–7 Days",IF($S243&lt;=14,"8–14 Days",IF($S243&lt;=30,"15–30 Days",IF($S243&lt;=60,"31–60 Days","61+ Days")))))</f>
        <v/>
      </c>
      <c r="V243" s="25">
        <f>IF($A243="","",IF($R243="Closed","Closed",IF($K243="","No Target Date",IF($K243&lt;Dashboard!$B$3,"Overdue",IF($K243&lt;=Dashboard!$B$3+Dashboard!$E$3,"Due Soon","On Track")))))</f>
        <v/>
      </c>
      <c r="W243" s="25">
        <f>IF($A243="","",IF($R243="Closed","",IF(AND($M243&lt;&gt;"",$M243&lt;Dashboard!$B$3),"Follow-Up Needed",IF(AND($L243&lt;&gt;"",Dashboard!$B$3-$L243&gt;Dashboard!$I$3),"Follow-Up Needed",""))))</f>
        <v/>
      </c>
      <c r="X243" s="27">
        <f>IF($A243="","",IF(OR($E243="",$F243=""),"Missing Type or Category",IF(COUNTIFS(Lists!$E$2:$E$15,$F243,Lists!$F$2:$F$15,$E243)=1,"OK","Category Mismatch")))</f>
        <v/>
      </c>
      <c r="Y243" s="27">
        <f>IF($A243="","",IF($B243="","Missing Learner Alias",IF($C243="","Missing Program",IF($D243="","Missing Delivery Site",IF($E243="","Missing Hold Category",IF($F243="","Missing Hold Type",IF($G243="","Missing Priority",IF($H243="","Missing Date Opened",IF($J243="","Missing Status",IF(AND($R243="Active",$K243=""),"Missing Target Date",IF(AND($J243="Resolved",$O243=""),"Missing Resolution Date",IF(AND(OR($J243="Resolved",$J243="Canceled"),$P243=""),"Missing Resolution Outcome",IF($X243&lt;&gt;"OK",$X243,"OK"))))))))))))</f>
        <v/>
      </c>
      <c r="Z243" s="27">
        <f>IF($A243="","",IF($Y243&lt;&gt;"OK","Data Issue",IF($G243="Critical","Critical",IF($V243="Overdue","Overdue",IF($W243="Follow-Up Needed","Follow-Up Needed",IF($I243="","Unassigned",""))))))</f>
        <v/>
      </c>
    </row>
    <row r="244">
      <c r="A244" s="22" t="n"/>
      <c r="B244" s="22" t="n"/>
      <c r="C244" s="22" t="n"/>
      <c r="D244" s="22" t="n"/>
      <c r="E244" s="22" t="n"/>
      <c r="F244" s="22" t="n"/>
      <c r="G244" s="22" t="n"/>
      <c r="H244" s="33" t="n"/>
      <c r="I244" s="22" t="n"/>
      <c r="J244" s="22" t="n"/>
      <c r="K244" s="33" t="n"/>
      <c r="L244" s="33" t="n"/>
      <c r="M244" s="33" t="n"/>
      <c r="N244" s="24" t="n"/>
      <c r="O244" s="33" t="n"/>
      <c r="P244" s="24" t="n"/>
      <c r="Q244" s="24" t="n"/>
      <c r="R244" s="25">
        <f>IF($A244="","",IF(OR($J244="Resolved",$J244="Canceled"),"Closed","Active"))</f>
        <v/>
      </c>
      <c r="S244" s="26">
        <f>IF(OR($A244="",$H244=""),"",MAX(0,IF(AND($J244="Resolved",ISNUMBER($O244)),$O244,Dashboard!$B$3)-$H244))</f>
        <v/>
      </c>
      <c r="T244" s="26">
        <f>IF($A244="","",IF($L244="","",MAX(0,Dashboard!$B$3-$L244)))</f>
        <v/>
      </c>
      <c r="U244" s="25">
        <f>IF($S244="","",IF($S244&lt;=7,"0–7 Days",IF($S244&lt;=14,"8–14 Days",IF($S244&lt;=30,"15–30 Days",IF($S244&lt;=60,"31–60 Days","61+ Days")))))</f>
        <v/>
      </c>
      <c r="V244" s="25">
        <f>IF($A244="","",IF($R244="Closed","Closed",IF($K244="","No Target Date",IF($K244&lt;Dashboard!$B$3,"Overdue",IF($K244&lt;=Dashboard!$B$3+Dashboard!$E$3,"Due Soon","On Track")))))</f>
        <v/>
      </c>
      <c r="W244" s="25">
        <f>IF($A244="","",IF($R244="Closed","",IF(AND($M244&lt;&gt;"",$M244&lt;Dashboard!$B$3),"Follow-Up Needed",IF(AND($L244&lt;&gt;"",Dashboard!$B$3-$L244&gt;Dashboard!$I$3),"Follow-Up Needed",""))))</f>
        <v/>
      </c>
      <c r="X244" s="27">
        <f>IF($A244="","",IF(OR($E244="",$F244=""),"Missing Type or Category",IF(COUNTIFS(Lists!$E$2:$E$15,$F244,Lists!$F$2:$F$15,$E244)=1,"OK","Category Mismatch")))</f>
        <v/>
      </c>
      <c r="Y244" s="27">
        <f>IF($A244="","",IF($B244="","Missing Learner Alias",IF($C244="","Missing Program",IF($D244="","Missing Delivery Site",IF($E244="","Missing Hold Category",IF($F244="","Missing Hold Type",IF($G244="","Missing Priority",IF($H244="","Missing Date Opened",IF($J244="","Missing Status",IF(AND($R244="Active",$K244=""),"Missing Target Date",IF(AND($J244="Resolved",$O244=""),"Missing Resolution Date",IF(AND(OR($J244="Resolved",$J244="Canceled"),$P244=""),"Missing Resolution Outcome",IF($X244&lt;&gt;"OK",$X244,"OK"))))))))))))</f>
        <v/>
      </c>
      <c r="Z244" s="27">
        <f>IF($A244="","",IF($Y244&lt;&gt;"OK","Data Issue",IF($G244="Critical","Critical",IF($V244="Overdue","Overdue",IF($W244="Follow-Up Needed","Follow-Up Needed",IF($I244="","Unassigned",""))))))</f>
        <v/>
      </c>
    </row>
    <row r="245">
      <c r="A245" s="22" t="n"/>
      <c r="B245" s="22" t="n"/>
      <c r="C245" s="22" t="n"/>
      <c r="D245" s="22" t="n"/>
      <c r="E245" s="22" t="n"/>
      <c r="F245" s="22" t="n"/>
      <c r="G245" s="22" t="n"/>
      <c r="H245" s="33" t="n"/>
      <c r="I245" s="22" t="n"/>
      <c r="J245" s="22" t="n"/>
      <c r="K245" s="33" t="n"/>
      <c r="L245" s="33" t="n"/>
      <c r="M245" s="33" t="n"/>
      <c r="N245" s="24" t="n"/>
      <c r="O245" s="33" t="n"/>
      <c r="P245" s="24" t="n"/>
      <c r="Q245" s="24" t="n"/>
      <c r="R245" s="25">
        <f>IF($A245="","",IF(OR($J245="Resolved",$J245="Canceled"),"Closed","Active"))</f>
        <v/>
      </c>
      <c r="S245" s="26">
        <f>IF(OR($A245="",$H245=""),"",MAX(0,IF(AND($J245="Resolved",ISNUMBER($O245)),$O245,Dashboard!$B$3)-$H245))</f>
        <v/>
      </c>
      <c r="T245" s="26">
        <f>IF($A245="","",IF($L245="","",MAX(0,Dashboard!$B$3-$L245)))</f>
        <v/>
      </c>
      <c r="U245" s="25">
        <f>IF($S245="","",IF($S245&lt;=7,"0–7 Days",IF($S245&lt;=14,"8–14 Days",IF($S245&lt;=30,"15–30 Days",IF($S245&lt;=60,"31–60 Days","61+ Days")))))</f>
        <v/>
      </c>
      <c r="V245" s="25">
        <f>IF($A245="","",IF($R245="Closed","Closed",IF($K245="","No Target Date",IF($K245&lt;Dashboard!$B$3,"Overdue",IF($K245&lt;=Dashboard!$B$3+Dashboard!$E$3,"Due Soon","On Track")))))</f>
        <v/>
      </c>
      <c r="W245" s="25">
        <f>IF($A245="","",IF($R245="Closed","",IF(AND($M245&lt;&gt;"",$M245&lt;Dashboard!$B$3),"Follow-Up Needed",IF(AND($L245&lt;&gt;"",Dashboard!$B$3-$L245&gt;Dashboard!$I$3),"Follow-Up Needed",""))))</f>
        <v/>
      </c>
      <c r="X245" s="27">
        <f>IF($A245="","",IF(OR($E245="",$F245=""),"Missing Type or Category",IF(COUNTIFS(Lists!$E$2:$E$15,$F245,Lists!$F$2:$F$15,$E245)=1,"OK","Category Mismatch")))</f>
        <v/>
      </c>
      <c r="Y245" s="27">
        <f>IF($A245="","",IF($B245="","Missing Learner Alias",IF($C245="","Missing Program",IF($D245="","Missing Delivery Site",IF($E245="","Missing Hold Category",IF($F245="","Missing Hold Type",IF($G245="","Missing Priority",IF($H245="","Missing Date Opened",IF($J245="","Missing Status",IF(AND($R245="Active",$K245=""),"Missing Target Date",IF(AND($J245="Resolved",$O245=""),"Missing Resolution Date",IF(AND(OR($J245="Resolved",$J245="Canceled"),$P245=""),"Missing Resolution Outcome",IF($X245&lt;&gt;"OK",$X245,"OK"))))))))))))</f>
        <v/>
      </c>
      <c r="Z245" s="27">
        <f>IF($A245="","",IF($Y245&lt;&gt;"OK","Data Issue",IF($G245="Critical","Critical",IF($V245="Overdue","Overdue",IF($W245="Follow-Up Needed","Follow-Up Needed",IF($I245="","Unassigned",""))))))</f>
        <v/>
      </c>
    </row>
    <row r="246">
      <c r="A246" s="22" t="n"/>
      <c r="B246" s="22" t="n"/>
      <c r="C246" s="22" t="n"/>
      <c r="D246" s="22" t="n"/>
      <c r="E246" s="22" t="n"/>
      <c r="F246" s="22" t="n"/>
      <c r="G246" s="22" t="n"/>
      <c r="H246" s="33" t="n"/>
      <c r="I246" s="22" t="n"/>
      <c r="J246" s="22" t="n"/>
      <c r="K246" s="33" t="n"/>
      <c r="L246" s="33" t="n"/>
      <c r="M246" s="33" t="n"/>
      <c r="N246" s="24" t="n"/>
      <c r="O246" s="33" t="n"/>
      <c r="P246" s="24" t="n"/>
      <c r="Q246" s="24" t="n"/>
      <c r="R246" s="25">
        <f>IF($A246="","",IF(OR($J246="Resolved",$J246="Canceled"),"Closed","Active"))</f>
        <v/>
      </c>
      <c r="S246" s="26">
        <f>IF(OR($A246="",$H246=""),"",MAX(0,IF(AND($J246="Resolved",ISNUMBER($O246)),$O246,Dashboard!$B$3)-$H246))</f>
        <v/>
      </c>
      <c r="T246" s="26">
        <f>IF($A246="","",IF($L246="","",MAX(0,Dashboard!$B$3-$L246)))</f>
        <v/>
      </c>
      <c r="U246" s="25">
        <f>IF($S246="","",IF($S246&lt;=7,"0–7 Days",IF($S246&lt;=14,"8–14 Days",IF($S246&lt;=30,"15–30 Days",IF($S246&lt;=60,"31–60 Days","61+ Days")))))</f>
        <v/>
      </c>
      <c r="V246" s="25">
        <f>IF($A246="","",IF($R246="Closed","Closed",IF($K246="","No Target Date",IF($K246&lt;Dashboard!$B$3,"Overdue",IF($K246&lt;=Dashboard!$B$3+Dashboard!$E$3,"Due Soon","On Track")))))</f>
        <v/>
      </c>
      <c r="W246" s="25">
        <f>IF($A246="","",IF($R246="Closed","",IF(AND($M246&lt;&gt;"",$M246&lt;Dashboard!$B$3),"Follow-Up Needed",IF(AND($L246&lt;&gt;"",Dashboard!$B$3-$L246&gt;Dashboard!$I$3),"Follow-Up Needed",""))))</f>
        <v/>
      </c>
      <c r="X246" s="27">
        <f>IF($A246="","",IF(OR($E246="",$F246=""),"Missing Type or Category",IF(COUNTIFS(Lists!$E$2:$E$15,$F246,Lists!$F$2:$F$15,$E246)=1,"OK","Category Mismatch")))</f>
        <v/>
      </c>
      <c r="Y246" s="27">
        <f>IF($A246="","",IF($B246="","Missing Learner Alias",IF($C246="","Missing Program",IF($D246="","Missing Delivery Site",IF($E246="","Missing Hold Category",IF($F246="","Missing Hold Type",IF($G246="","Missing Priority",IF($H246="","Missing Date Opened",IF($J246="","Missing Status",IF(AND($R246="Active",$K246=""),"Missing Target Date",IF(AND($J246="Resolved",$O246=""),"Missing Resolution Date",IF(AND(OR($J246="Resolved",$J246="Canceled"),$P246=""),"Missing Resolution Outcome",IF($X246&lt;&gt;"OK",$X246,"OK"))))))))))))</f>
        <v/>
      </c>
      <c r="Z246" s="27">
        <f>IF($A246="","",IF($Y246&lt;&gt;"OK","Data Issue",IF($G246="Critical","Critical",IF($V246="Overdue","Overdue",IF($W246="Follow-Up Needed","Follow-Up Needed",IF($I246="","Unassigned",""))))))</f>
        <v/>
      </c>
    </row>
    <row r="247">
      <c r="A247" s="22" t="n"/>
      <c r="B247" s="22" t="n"/>
      <c r="C247" s="22" t="n"/>
      <c r="D247" s="22" t="n"/>
      <c r="E247" s="22" t="n"/>
      <c r="F247" s="22" t="n"/>
      <c r="G247" s="22" t="n"/>
      <c r="H247" s="33" t="n"/>
      <c r="I247" s="22" t="n"/>
      <c r="J247" s="22" t="n"/>
      <c r="K247" s="33" t="n"/>
      <c r="L247" s="33" t="n"/>
      <c r="M247" s="33" t="n"/>
      <c r="N247" s="24" t="n"/>
      <c r="O247" s="33" t="n"/>
      <c r="P247" s="24" t="n"/>
      <c r="Q247" s="24" t="n"/>
      <c r="R247" s="25">
        <f>IF($A247="","",IF(OR($J247="Resolved",$J247="Canceled"),"Closed","Active"))</f>
        <v/>
      </c>
      <c r="S247" s="26">
        <f>IF(OR($A247="",$H247=""),"",MAX(0,IF(AND($J247="Resolved",ISNUMBER($O247)),$O247,Dashboard!$B$3)-$H247))</f>
        <v/>
      </c>
      <c r="T247" s="26">
        <f>IF($A247="","",IF($L247="","",MAX(0,Dashboard!$B$3-$L247)))</f>
        <v/>
      </c>
      <c r="U247" s="25">
        <f>IF($S247="","",IF($S247&lt;=7,"0–7 Days",IF($S247&lt;=14,"8–14 Days",IF($S247&lt;=30,"15–30 Days",IF($S247&lt;=60,"31–60 Days","61+ Days")))))</f>
        <v/>
      </c>
      <c r="V247" s="25">
        <f>IF($A247="","",IF($R247="Closed","Closed",IF($K247="","No Target Date",IF($K247&lt;Dashboard!$B$3,"Overdue",IF($K247&lt;=Dashboard!$B$3+Dashboard!$E$3,"Due Soon","On Track")))))</f>
        <v/>
      </c>
      <c r="W247" s="25">
        <f>IF($A247="","",IF($R247="Closed","",IF(AND($M247&lt;&gt;"",$M247&lt;Dashboard!$B$3),"Follow-Up Needed",IF(AND($L247&lt;&gt;"",Dashboard!$B$3-$L247&gt;Dashboard!$I$3),"Follow-Up Needed",""))))</f>
        <v/>
      </c>
      <c r="X247" s="27">
        <f>IF($A247="","",IF(OR($E247="",$F247=""),"Missing Type or Category",IF(COUNTIFS(Lists!$E$2:$E$15,$F247,Lists!$F$2:$F$15,$E247)=1,"OK","Category Mismatch")))</f>
        <v/>
      </c>
      <c r="Y247" s="27">
        <f>IF($A247="","",IF($B247="","Missing Learner Alias",IF($C247="","Missing Program",IF($D247="","Missing Delivery Site",IF($E247="","Missing Hold Category",IF($F247="","Missing Hold Type",IF($G247="","Missing Priority",IF($H247="","Missing Date Opened",IF($J247="","Missing Status",IF(AND($R247="Active",$K247=""),"Missing Target Date",IF(AND($J247="Resolved",$O247=""),"Missing Resolution Date",IF(AND(OR($J247="Resolved",$J247="Canceled"),$P247=""),"Missing Resolution Outcome",IF($X247&lt;&gt;"OK",$X247,"OK"))))))))))))</f>
        <v/>
      </c>
      <c r="Z247" s="27">
        <f>IF($A247="","",IF($Y247&lt;&gt;"OK","Data Issue",IF($G247="Critical","Critical",IF($V247="Overdue","Overdue",IF($W247="Follow-Up Needed","Follow-Up Needed",IF($I247="","Unassigned",""))))))</f>
        <v/>
      </c>
    </row>
    <row r="248">
      <c r="A248" s="22" t="n"/>
      <c r="B248" s="22" t="n"/>
      <c r="C248" s="22" t="n"/>
      <c r="D248" s="22" t="n"/>
      <c r="E248" s="22" t="n"/>
      <c r="F248" s="22" t="n"/>
      <c r="G248" s="22" t="n"/>
      <c r="H248" s="33" t="n"/>
      <c r="I248" s="22" t="n"/>
      <c r="J248" s="22" t="n"/>
      <c r="K248" s="33" t="n"/>
      <c r="L248" s="33" t="n"/>
      <c r="M248" s="33" t="n"/>
      <c r="N248" s="24" t="n"/>
      <c r="O248" s="33" t="n"/>
      <c r="P248" s="24" t="n"/>
      <c r="Q248" s="24" t="n"/>
      <c r="R248" s="25">
        <f>IF($A248="","",IF(OR($J248="Resolved",$J248="Canceled"),"Closed","Active"))</f>
        <v/>
      </c>
      <c r="S248" s="26">
        <f>IF(OR($A248="",$H248=""),"",MAX(0,IF(AND($J248="Resolved",ISNUMBER($O248)),$O248,Dashboard!$B$3)-$H248))</f>
        <v/>
      </c>
      <c r="T248" s="26">
        <f>IF($A248="","",IF($L248="","",MAX(0,Dashboard!$B$3-$L248)))</f>
        <v/>
      </c>
      <c r="U248" s="25">
        <f>IF($S248="","",IF($S248&lt;=7,"0–7 Days",IF($S248&lt;=14,"8–14 Days",IF($S248&lt;=30,"15–30 Days",IF($S248&lt;=60,"31–60 Days","61+ Days")))))</f>
        <v/>
      </c>
      <c r="V248" s="25">
        <f>IF($A248="","",IF($R248="Closed","Closed",IF($K248="","No Target Date",IF($K248&lt;Dashboard!$B$3,"Overdue",IF($K248&lt;=Dashboard!$B$3+Dashboard!$E$3,"Due Soon","On Track")))))</f>
        <v/>
      </c>
      <c r="W248" s="25">
        <f>IF($A248="","",IF($R248="Closed","",IF(AND($M248&lt;&gt;"",$M248&lt;Dashboard!$B$3),"Follow-Up Needed",IF(AND($L248&lt;&gt;"",Dashboard!$B$3-$L248&gt;Dashboard!$I$3),"Follow-Up Needed",""))))</f>
        <v/>
      </c>
      <c r="X248" s="27">
        <f>IF($A248="","",IF(OR($E248="",$F248=""),"Missing Type or Category",IF(COUNTIFS(Lists!$E$2:$E$15,$F248,Lists!$F$2:$F$15,$E248)=1,"OK","Category Mismatch")))</f>
        <v/>
      </c>
      <c r="Y248" s="27">
        <f>IF($A248="","",IF($B248="","Missing Learner Alias",IF($C248="","Missing Program",IF($D248="","Missing Delivery Site",IF($E248="","Missing Hold Category",IF($F248="","Missing Hold Type",IF($G248="","Missing Priority",IF($H248="","Missing Date Opened",IF($J248="","Missing Status",IF(AND($R248="Active",$K248=""),"Missing Target Date",IF(AND($J248="Resolved",$O248=""),"Missing Resolution Date",IF(AND(OR($J248="Resolved",$J248="Canceled"),$P248=""),"Missing Resolution Outcome",IF($X248&lt;&gt;"OK",$X248,"OK"))))))))))))</f>
        <v/>
      </c>
      <c r="Z248" s="27">
        <f>IF($A248="","",IF($Y248&lt;&gt;"OK","Data Issue",IF($G248="Critical","Critical",IF($V248="Overdue","Overdue",IF($W248="Follow-Up Needed","Follow-Up Needed",IF($I248="","Unassigned",""))))))</f>
        <v/>
      </c>
    </row>
    <row r="249">
      <c r="A249" s="22" t="n"/>
      <c r="B249" s="22" t="n"/>
      <c r="C249" s="22" t="n"/>
      <c r="D249" s="22" t="n"/>
      <c r="E249" s="22" t="n"/>
      <c r="F249" s="22" t="n"/>
      <c r="G249" s="22" t="n"/>
      <c r="H249" s="33" t="n"/>
      <c r="I249" s="22" t="n"/>
      <c r="J249" s="22" t="n"/>
      <c r="K249" s="33" t="n"/>
      <c r="L249" s="33" t="n"/>
      <c r="M249" s="33" t="n"/>
      <c r="N249" s="24" t="n"/>
      <c r="O249" s="33" t="n"/>
      <c r="P249" s="24" t="n"/>
      <c r="Q249" s="24" t="n"/>
      <c r="R249" s="25">
        <f>IF($A249="","",IF(OR($J249="Resolved",$J249="Canceled"),"Closed","Active"))</f>
        <v/>
      </c>
      <c r="S249" s="26">
        <f>IF(OR($A249="",$H249=""),"",MAX(0,IF(AND($J249="Resolved",ISNUMBER($O249)),$O249,Dashboard!$B$3)-$H249))</f>
        <v/>
      </c>
      <c r="T249" s="26">
        <f>IF($A249="","",IF($L249="","",MAX(0,Dashboard!$B$3-$L249)))</f>
        <v/>
      </c>
      <c r="U249" s="25">
        <f>IF($S249="","",IF($S249&lt;=7,"0–7 Days",IF($S249&lt;=14,"8–14 Days",IF($S249&lt;=30,"15–30 Days",IF($S249&lt;=60,"31–60 Days","61+ Days")))))</f>
        <v/>
      </c>
      <c r="V249" s="25">
        <f>IF($A249="","",IF($R249="Closed","Closed",IF($K249="","No Target Date",IF($K249&lt;Dashboard!$B$3,"Overdue",IF($K249&lt;=Dashboard!$B$3+Dashboard!$E$3,"Due Soon","On Track")))))</f>
        <v/>
      </c>
      <c r="W249" s="25">
        <f>IF($A249="","",IF($R249="Closed","",IF(AND($M249&lt;&gt;"",$M249&lt;Dashboard!$B$3),"Follow-Up Needed",IF(AND($L249&lt;&gt;"",Dashboard!$B$3-$L249&gt;Dashboard!$I$3),"Follow-Up Needed",""))))</f>
        <v/>
      </c>
      <c r="X249" s="27">
        <f>IF($A249="","",IF(OR($E249="",$F249=""),"Missing Type or Category",IF(COUNTIFS(Lists!$E$2:$E$15,$F249,Lists!$F$2:$F$15,$E249)=1,"OK","Category Mismatch")))</f>
        <v/>
      </c>
      <c r="Y249" s="27">
        <f>IF($A249="","",IF($B249="","Missing Learner Alias",IF($C249="","Missing Program",IF($D249="","Missing Delivery Site",IF($E249="","Missing Hold Category",IF($F249="","Missing Hold Type",IF($G249="","Missing Priority",IF($H249="","Missing Date Opened",IF($J249="","Missing Status",IF(AND($R249="Active",$K249=""),"Missing Target Date",IF(AND($J249="Resolved",$O249=""),"Missing Resolution Date",IF(AND(OR($J249="Resolved",$J249="Canceled"),$P249=""),"Missing Resolution Outcome",IF($X249&lt;&gt;"OK",$X249,"OK"))))))))))))</f>
        <v/>
      </c>
      <c r="Z249" s="27">
        <f>IF($A249="","",IF($Y249&lt;&gt;"OK","Data Issue",IF($G249="Critical","Critical",IF($V249="Overdue","Overdue",IF($W249="Follow-Up Needed","Follow-Up Needed",IF($I249="","Unassigned",""))))))</f>
        <v/>
      </c>
    </row>
    <row r="250">
      <c r="A250" s="22" t="n"/>
      <c r="B250" s="22" t="n"/>
      <c r="C250" s="22" t="n"/>
      <c r="D250" s="22" t="n"/>
      <c r="E250" s="22" t="n"/>
      <c r="F250" s="22" t="n"/>
      <c r="G250" s="22" t="n"/>
      <c r="H250" s="33" t="n"/>
      <c r="I250" s="22" t="n"/>
      <c r="J250" s="22" t="n"/>
      <c r="K250" s="33" t="n"/>
      <c r="L250" s="33" t="n"/>
      <c r="M250" s="33" t="n"/>
      <c r="N250" s="24" t="n"/>
      <c r="O250" s="33" t="n"/>
      <c r="P250" s="24" t="n"/>
      <c r="Q250" s="24" t="n"/>
      <c r="R250" s="25">
        <f>IF($A250="","",IF(OR($J250="Resolved",$J250="Canceled"),"Closed","Active"))</f>
        <v/>
      </c>
      <c r="S250" s="26">
        <f>IF(OR($A250="",$H250=""),"",MAX(0,IF(AND($J250="Resolved",ISNUMBER($O250)),$O250,Dashboard!$B$3)-$H250))</f>
        <v/>
      </c>
      <c r="T250" s="26">
        <f>IF($A250="","",IF($L250="","",MAX(0,Dashboard!$B$3-$L250)))</f>
        <v/>
      </c>
      <c r="U250" s="25">
        <f>IF($S250="","",IF($S250&lt;=7,"0–7 Days",IF($S250&lt;=14,"8–14 Days",IF($S250&lt;=30,"15–30 Days",IF($S250&lt;=60,"31–60 Days","61+ Days")))))</f>
        <v/>
      </c>
      <c r="V250" s="25">
        <f>IF($A250="","",IF($R250="Closed","Closed",IF($K250="","No Target Date",IF($K250&lt;Dashboard!$B$3,"Overdue",IF($K250&lt;=Dashboard!$B$3+Dashboard!$E$3,"Due Soon","On Track")))))</f>
        <v/>
      </c>
      <c r="W250" s="25">
        <f>IF($A250="","",IF($R250="Closed","",IF(AND($M250&lt;&gt;"",$M250&lt;Dashboard!$B$3),"Follow-Up Needed",IF(AND($L250&lt;&gt;"",Dashboard!$B$3-$L250&gt;Dashboard!$I$3),"Follow-Up Needed",""))))</f>
        <v/>
      </c>
      <c r="X250" s="27">
        <f>IF($A250="","",IF(OR($E250="",$F250=""),"Missing Type or Category",IF(COUNTIFS(Lists!$E$2:$E$15,$F250,Lists!$F$2:$F$15,$E250)=1,"OK","Category Mismatch")))</f>
        <v/>
      </c>
      <c r="Y250" s="27">
        <f>IF($A250="","",IF($B250="","Missing Learner Alias",IF($C250="","Missing Program",IF($D250="","Missing Delivery Site",IF($E250="","Missing Hold Category",IF($F250="","Missing Hold Type",IF($G250="","Missing Priority",IF($H250="","Missing Date Opened",IF($J250="","Missing Status",IF(AND($R250="Active",$K250=""),"Missing Target Date",IF(AND($J250="Resolved",$O250=""),"Missing Resolution Date",IF(AND(OR($J250="Resolved",$J250="Canceled"),$P250=""),"Missing Resolution Outcome",IF($X250&lt;&gt;"OK",$X250,"OK"))))))))))))</f>
        <v/>
      </c>
      <c r="Z250" s="27">
        <f>IF($A250="","",IF($Y250&lt;&gt;"OK","Data Issue",IF($G250="Critical","Critical",IF($V250="Overdue","Overdue",IF($W250="Follow-Up Needed","Follow-Up Needed",IF($I250="","Unassigned",""))))))</f>
        <v/>
      </c>
    </row>
    <row r="251">
      <c r="A251" s="22" t="n"/>
      <c r="B251" s="22" t="n"/>
      <c r="C251" s="22" t="n"/>
      <c r="D251" s="22" t="n"/>
      <c r="E251" s="22" t="n"/>
      <c r="F251" s="22" t="n"/>
      <c r="G251" s="22" t="n"/>
      <c r="H251" s="33" t="n"/>
      <c r="I251" s="22" t="n"/>
      <c r="J251" s="22" t="n"/>
      <c r="K251" s="33" t="n"/>
      <c r="L251" s="33" t="n"/>
      <c r="M251" s="33" t="n"/>
      <c r="N251" s="24" t="n"/>
      <c r="O251" s="33" t="n"/>
      <c r="P251" s="24" t="n"/>
      <c r="Q251" s="24" t="n"/>
      <c r="R251" s="25">
        <f>IF($A251="","",IF(OR($J251="Resolved",$J251="Canceled"),"Closed","Active"))</f>
        <v/>
      </c>
      <c r="S251" s="26">
        <f>IF(OR($A251="",$H251=""),"",MAX(0,IF(AND($J251="Resolved",ISNUMBER($O251)),$O251,Dashboard!$B$3)-$H251))</f>
        <v/>
      </c>
      <c r="T251" s="26">
        <f>IF($A251="","",IF($L251="","",MAX(0,Dashboard!$B$3-$L251)))</f>
        <v/>
      </c>
      <c r="U251" s="25">
        <f>IF($S251="","",IF($S251&lt;=7,"0–7 Days",IF($S251&lt;=14,"8–14 Days",IF($S251&lt;=30,"15–30 Days",IF($S251&lt;=60,"31–60 Days","61+ Days")))))</f>
        <v/>
      </c>
      <c r="V251" s="25">
        <f>IF($A251="","",IF($R251="Closed","Closed",IF($K251="","No Target Date",IF($K251&lt;Dashboard!$B$3,"Overdue",IF($K251&lt;=Dashboard!$B$3+Dashboard!$E$3,"Due Soon","On Track")))))</f>
        <v/>
      </c>
      <c r="W251" s="25">
        <f>IF($A251="","",IF($R251="Closed","",IF(AND($M251&lt;&gt;"",$M251&lt;Dashboard!$B$3),"Follow-Up Needed",IF(AND($L251&lt;&gt;"",Dashboard!$B$3-$L251&gt;Dashboard!$I$3),"Follow-Up Needed",""))))</f>
        <v/>
      </c>
      <c r="X251" s="27">
        <f>IF($A251="","",IF(OR($E251="",$F251=""),"Missing Type or Category",IF(COUNTIFS(Lists!$E$2:$E$15,$F251,Lists!$F$2:$F$15,$E251)=1,"OK","Category Mismatch")))</f>
        <v/>
      </c>
      <c r="Y251" s="27">
        <f>IF($A251="","",IF($B251="","Missing Learner Alias",IF($C251="","Missing Program",IF($D251="","Missing Delivery Site",IF($E251="","Missing Hold Category",IF($F251="","Missing Hold Type",IF($G251="","Missing Priority",IF($H251="","Missing Date Opened",IF($J251="","Missing Status",IF(AND($R251="Active",$K251=""),"Missing Target Date",IF(AND($J251="Resolved",$O251=""),"Missing Resolution Date",IF(AND(OR($J251="Resolved",$J251="Canceled"),$P251=""),"Missing Resolution Outcome",IF($X251&lt;&gt;"OK",$X251,"OK"))))))))))))</f>
        <v/>
      </c>
      <c r="Z251" s="27">
        <f>IF($A251="","",IF($Y251&lt;&gt;"OK","Data Issue",IF($G251="Critical","Critical",IF($V251="Overdue","Overdue",IF($W251="Follow-Up Needed","Follow-Up Needed",IF($I251="","Unassigned",""))))))</f>
        <v/>
      </c>
    </row>
    <row r="252">
      <c r="A252" s="22" t="n"/>
      <c r="B252" s="22" t="n"/>
      <c r="C252" s="22" t="n"/>
      <c r="D252" s="22" t="n"/>
      <c r="E252" s="22" t="n"/>
      <c r="F252" s="22" t="n"/>
      <c r="G252" s="22" t="n"/>
      <c r="H252" s="33" t="n"/>
      <c r="I252" s="22" t="n"/>
      <c r="J252" s="22" t="n"/>
      <c r="K252" s="33" t="n"/>
      <c r="L252" s="33" t="n"/>
      <c r="M252" s="33" t="n"/>
      <c r="N252" s="24" t="n"/>
      <c r="O252" s="33" t="n"/>
      <c r="P252" s="24" t="n"/>
      <c r="Q252" s="24" t="n"/>
      <c r="R252" s="25">
        <f>IF($A252="","",IF(OR($J252="Resolved",$J252="Canceled"),"Closed","Active"))</f>
        <v/>
      </c>
      <c r="S252" s="26">
        <f>IF(OR($A252="",$H252=""),"",MAX(0,IF(AND($J252="Resolved",ISNUMBER($O252)),$O252,Dashboard!$B$3)-$H252))</f>
        <v/>
      </c>
      <c r="T252" s="26">
        <f>IF($A252="","",IF($L252="","",MAX(0,Dashboard!$B$3-$L252)))</f>
        <v/>
      </c>
      <c r="U252" s="25">
        <f>IF($S252="","",IF($S252&lt;=7,"0–7 Days",IF($S252&lt;=14,"8–14 Days",IF($S252&lt;=30,"15–30 Days",IF($S252&lt;=60,"31–60 Days","61+ Days")))))</f>
        <v/>
      </c>
      <c r="V252" s="25">
        <f>IF($A252="","",IF($R252="Closed","Closed",IF($K252="","No Target Date",IF($K252&lt;Dashboard!$B$3,"Overdue",IF($K252&lt;=Dashboard!$B$3+Dashboard!$E$3,"Due Soon","On Track")))))</f>
        <v/>
      </c>
      <c r="W252" s="25">
        <f>IF($A252="","",IF($R252="Closed","",IF(AND($M252&lt;&gt;"",$M252&lt;Dashboard!$B$3),"Follow-Up Needed",IF(AND($L252&lt;&gt;"",Dashboard!$B$3-$L252&gt;Dashboard!$I$3),"Follow-Up Needed",""))))</f>
        <v/>
      </c>
      <c r="X252" s="27">
        <f>IF($A252="","",IF(OR($E252="",$F252=""),"Missing Type or Category",IF(COUNTIFS(Lists!$E$2:$E$15,$F252,Lists!$F$2:$F$15,$E252)=1,"OK","Category Mismatch")))</f>
        <v/>
      </c>
      <c r="Y252" s="27">
        <f>IF($A252="","",IF($B252="","Missing Learner Alias",IF($C252="","Missing Program",IF($D252="","Missing Delivery Site",IF($E252="","Missing Hold Category",IF($F252="","Missing Hold Type",IF($G252="","Missing Priority",IF($H252="","Missing Date Opened",IF($J252="","Missing Status",IF(AND($R252="Active",$K252=""),"Missing Target Date",IF(AND($J252="Resolved",$O252=""),"Missing Resolution Date",IF(AND(OR($J252="Resolved",$J252="Canceled"),$P252=""),"Missing Resolution Outcome",IF($X252&lt;&gt;"OK",$X252,"OK"))))))))))))</f>
        <v/>
      </c>
      <c r="Z252" s="27">
        <f>IF($A252="","",IF($Y252&lt;&gt;"OK","Data Issue",IF($G252="Critical","Critical",IF($V252="Overdue","Overdue",IF($W252="Follow-Up Needed","Follow-Up Needed",IF($I252="","Unassigned",""))))))</f>
        <v/>
      </c>
    </row>
    <row r="253">
      <c r="A253" s="22" t="n"/>
      <c r="B253" s="22" t="n"/>
      <c r="C253" s="22" t="n"/>
      <c r="D253" s="22" t="n"/>
      <c r="E253" s="22" t="n"/>
      <c r="F253" s="22" t="n"/>
      <c r="G253" s="22" t="n"/>
      <c r="H253" s="33" t="n"/>
      <c r="I253" s="22" t="n"/>
      <c r="J253" s="22" t="n"/>
      <c r="K253" s="33" t="n"/>
      <c r="L253" s="33" t="n"/>
      <c r="M253" s="33" t="n"/>
      <c r="N253" s="24" t="n"/>
      <c r="O253" s="33" t="n"/>
      <c r="P253" s="24" t="n"/>
      <c r="Q253" s="24" t="n"/>
      <c r="R253" s="25">
        <f>IF($A253="","",IF(OR($J253="Resolved",$J253="Canceled"),"Closed","Active"))</f>
        <v/>
      </c>
      <c r="S253" s="26">
        <f>IF(OR($A253="",$H253=""),"",MAX(0,IF(AND($J253="Resolved",ISNUMBER($O253)),$O253,Dashboard!$B$3)-$H253))</f>
        <v/>
      </c>
      <c r="T253" s="26">
        <f>IF($A253="","",IF($L253="","",MAX(0,Dashboard!$B$3-$L253)))</f>
        <v/>
      </c>
      <c r="U253" s="25">
        <f>IF($S253="","",IF($S253&lt;=7,"0–7 Days",IF($S253&lt;=14,"8–14 Days",IF($S253&lt;=30,"15–30 Days",IF($S253&lt;=60,"31–60 Days","61+ Days")))))</f>
        <v/>
      </c>
      <c r="V253" s="25">
        <f>IF($A253="","",IF($R253="Closed","Closed",IF($K253="","No Target Date",IF($K253&lt;Dashboard!$B$3,"Overdue",IF($K253&lt;=Dashboard!$B$3+Dashboard!$E$3,"Due Soon","On Track")))))</f>
        <v/>
      </c>
      <c r="W253" s="25">
        <f>IF($A253="","",IF($R253="Closed","",IF(AND($M253&lt;&gt;"",$M253&lt;Dashboard!$B$3),"Follow-Up Needed",IF(AND($L253&lt;&gt;"",Dashboard!$B$3-$L253&gt;Dashboard!$I$3),"Follow-Up Needed",""))))</f>
        <v/>
      </c>
      <c r="X253" s="27">
        <f>IF($A253="","",IF(OR($E253="",$F253=""),"Missing Type or Category",IF(COUNTIFS(Lists!$E$2:$E$15,$F253,Lists!$F$2:$F$15,$E253)=1,"OK","Category Mismatch")))</f>
        <v/>
      </c>
      <c r="Y253" s="27">
        <f>IF($A253="","",IF($B253="","Missing Learner Alias",IF($C253="","Missing Program",IF($D253="","Missing Delivery Site",IF($E253="","Missing Hold Category",IF($F253="","Missing Hold Type",IF($G253="","Missing Priority",IF($H253="","Missing Date Opened",IF($J253="","Missing Status",IF(AND($R253="Active",$K253=""),"Missing Target Date",IF(AND($J253="Resolved",$O253=""),"Missing Resolution Date",IF(AND(OR($J253="Resolved",$J253="Canceled"),$P253=""),"Missing Resolution Outcome",IF($X253&lt;&gt;"OK",$X253,"OK"))))))))))))</f>
        <v/>
      </c>
      <c r="Z253" s="27">
        <f>IF($A253="","",IF($Y253&lt;&gt;"OK","Data Issue",IF($G253="Critical","Critical",IF($V253="Overdue","Overdue",IF($W253="Follow-Up Needed","Follow-Up Needed",IF($I253="","Unassigned",""))))))</f>
        <v/>
      </c>
    </row>
    <row r="254">
      <c r="A254" s="22" t="n"/>
      <c r="B254" s="22" t="n"/>
      <c r="C254" s="22" t="n"/>
      <c r="D254" s="22" t="n"/>
      <c r="E254" s="22" t="n"/>
      <c r="F254" s="22" t="n"/>
      <c r="G254" s="22" t="n"/>
      <c r="H254" s="33" t="n"/>
      <c r="I254" s="22" t="n"/>
      <c r="J254" s="22" t="n"/>
      <c r="K254" s="33" t="n"/>
      <c r="L254" s="33" t="n"/>
      <c r="M254" s="33" t="n"/>
      <c r="N254" s="24" t="n"/>
      <c r="O254" s="33" t="n"/>
      <c r="P254" s="24" t="n"/>
      <c r="Q254" s="24" t="n"/>
      <c r="R254" s="25">
        <f>IF($A254="","",IF(OR($J254="Resolved",$J254="Canceled"),"Closed","Active"))</f>
        <v/>
      </c>
      <c r="S254" s="26">
        <f>IF(OR($A254="",$H254=""),"",MAX(0,IF(AND($J254="Resolved",ISNUMBER($O254)),$O254,Dashboard!$B$3)-$H254))</f>
        <v/>
      </c>
      <c r="T254" s="26">
        <f>IF($A254="","",IF($L254="","",MAX(0,Dashboard!$B$3-$L254)))</f>
        <v/>
      </c>
      <c r="U254" s="25">
        <f>IF($S254="","",IF($S254&lt;=7,"0–7 Days",IF($S254&lt;=14,"8–14 Days",IF($S254&lt;=30,"15–30 Days",IF($S254&lt;=60,"31–60 Days","61+ Days")))))</f>
        <v/>
      </c>
      <c r="V254" s="25">
        <f>IF($A254="","",IF($R254="Closed","Closed",IF($K254="","No Target Date",IF($K254&lt;Dashboard!$B$3,"Overdue",IF($K254&lt;=Dashboard!$B$3+Dashboard!$E$3,"Due Soon","On Track")))))</f>
        <v/>
      </c>
      <c r="W254" s="25">
        <f>IF($A254="","",IF($R254="Closed","",IF(AND($M254&lt;&gt;"",$M254&lt;Dashboard!$B$3),"Follow-Up Needed",IF(AND($L254&lt;&gt;"",Dashboard!$B$3-$L254&gt;Dashboard!$I$3),"Follow-Up Needed",""))))</f>
        <v/>
      </c>
      <c r="X254" s="27">
        <f>IF($A254="","",IF(OR($E254="",$F254=""),"Missing Type or Category",IF(COUNTIFS(Lists!$E$2:$E$15,$F254,Lists!$F$2:$F$15,$E254)=1,"OK","Category Mismatch")))</f>
        <v/>
      </c>
      <c r="Y254" s="27">
        <f>IF($A254="","",IF($B254="","Missing Learner Alias",IF($C254="","Missing Program",IF($D254="","Missing Delivery Site",IF($E254="","Missing Hold Category",IF($F254="","Missing Hold Type",IF($G254="","Missing Priority",IF($H254="","Missing Date Opened",IF($J254="","Missing Status",IF(AND($R254="Active",$K254=""),"Missing Target Date",IF(AND($J254="Resolved",$O254=""),"Missing Resolution Date",IF(AND(OR($J254="Resolved",$J254="Canceled"),$P254=""),"Missing Resolution Outcome",IF($X254&lt;&gt;"OK",$X254,"OK"))))))))))))</f>
        <v/>
      </c>
      <c r="Z254" s="27">
        <f>IF($A254="","",IF($Y254&lt;&gt;"OK","Data Issue",IF($G254="Critical","Critical",IF($V254="Overdue","Overdue",IF($W254="Follow-Up Needed","Follow-Up Needed",IF($I254="","Unassigned",""))))))</f>
        <v/>
      </c>
    </row>
    <row r="255">
      <c r="A255" s="22" t="n"/>
      <c r="B255" s="22" t="n"/>
      <c r="C255" s="22" t="n"/>
      <c r="D255" s="22" t="n"/>
      <c r="E255" s="22" t="n"/>
      <c r="F255" s="22" t="n"/>
      <c r="G255" s="22" t="n"/>
      <c r="H255" s="33" t="n"/>
      <c r="I255" s="22" t="n"/>
      <c r="J255" s="22" t="n"/>
      <c r="K255" s="33" t="n"/>
      <c r="L255" s="33" t="n"/>
      <c r="M255" s="33" t="n"/>
      <c r="N255" s="24" t="n"/>
      <c r="O255" s="33" t="n"/>
      <c r="P255" s="24" t="n"/>
      <c r="Q255" s="24" t="n"/>
      <c r="R255" s="25">
        <f>IF($A255="","",IF(OR($J255="Resolved",$J255="Canceled"),"Closed","Active"))</f>
        <v/>
      </c>
      <c r="S255" s="26">
        <f>IF(OR($A255="",$H255=""),"",MAX(0,IF(AND($J255="Resolved",ISNUMBER($O255)),$O255,Dashboard!$B$3)-$H255))</f>
        <v/>
      </c>
      <c r="T255" s="26">
        <f>IF($A255="","",IF($L255="","",MAX(0,Dashboard!$B$3-$L255)))</f>
        <v/>
      </c>
      <c r="U255" s="25">
        <f>IF($S255="","",IF($S255&lt;=7,"0–7 Days",IF($S255&lt;=14,"8–14 Days",IF($S255&lt;=30,"15–30 Days",IF($S255&lt;=60,"31–60 Days","61+ Days")))))</f>
        <v/>
      </c>
      <c r="V255" s="25">
        <f>IF($A255="","",IF($R255="Closed","Closed",IF($K255="","No Target Date",IF($K255&lt;Dashboard!$B$3,"Overdue",IF($K255&lt;=Dashboard!$B$3+Dashboard!$E$3,"Due Soon","On Track")))))</f>
        <v/>
      </c>
      <c r="W255" s="25">
        <f>IF($A255="","",IF($R255="Closed","",IF(AND($M255&lt;&gt;"",$M255&lt;Dashboard!$B$3),"Follow-Up Needed",IF(AND($L255&lt;&gt;"",Dashboard!$B$3-$L255&gt;Dashboard!$I$3),"Follow-Up Needed",""))))</f>
        <v/>
      </c>
      <c r="X255" s="27">
        <f>IF($A255="","",IF(OR($E255="",$F255=""),"Missing Type or Category",IF(COUNTIFS(Lists!$E$2:$E$15,$F255,Lists!$F$2:$F$15,$E255)=1,"OK","Category Mismatch")))</f>
        <v/>
      </c>
      <c r="Y255" s="27">
        <f>IF($A255="","",IF($B255="","Missing Learner Alias",IF($C255="","Missing Program",IF($D255="","Missing Delivery Site",IF($E255="","Missing Hold Category",IF($F255="","Missing Hold Type",IF($G255="","Missing Priority",IF($H255="","Missing Date Opened",IF($J255="","Missing Status",IF(AND($R255="Active",$K255=""),"Missing Target Date",IF(AND($J255="Resolved",$O255=""),"Missing Resolution Date",IF(AND(OR($J255="Resolved",$J255="Canceled"),$P255=""),"Missing Resolution Outcome",IF($X255&lt;&gt;"OK",$X255,"OK"))))))))))))</f>
        <v/>
      </c>
      <c r="Z255" s="27">
        <f>IF($A255="","",IF($Y255&lt;&gt;"OK","Data Issue",IF($G255="Critical","Critical",IF($V255="Overdue","Overdue",IF($W255="Follow-Up Needed","Follow-Up Needed",IF($I255="","Unassigned",""))))))</f>
        <v/>
      </c>
    </row>
    <row r="256">
      <c r="A256" s="22" t="n"/>
      <c r="B256" s="22" t="n"/>
      <c r="C256" s="22" t="n"/>
      <c r="D256" s="22" t="n"/>
      <c r="E256" s="22" t="n"/>
      <c r="F256" s="22" t="n"/>
      <c r="G256" s="22" t="n"/>
      <c r="H256" s="33" t="n"/>
      <c r="I256" s="22" t="n"/>
      <c r="J256" s="22" t="n"/>
      <c r="K256" s="33" t="n"/>
      <c r="L256" s="33" t="n"/>
      <c r="M256" s="33" t="n"/>
      <c r="N256" s="24" t="n"/>
      <c r="O256" s="33" t="n"/>
      <c r="P256" s="24" t="n"/>
      <c r="Q256" s="24" t="n"/>
      <c r="R256" s="25">
        <f>IF($A256="","",IF(OR($J256="Resolved",$J256="Canceled"),"Closed","Active"))</f>
        <v/>
      </c>
      <c r="S256" s="26">
        <f>IF(OR($A256="",$H256=""),"",MAX(0,IF(AND($J256="Resolved",ISNUMBER($O256)),$O256,Dashboard!$B$3)-$H256))</f>
        <v/>
      </c>
      <c r="T256" s="26">
        <f>IF($A256="","",IF($L256="","",MAX(0,Dashboard!$B$3-$L256)))</f>
        <v/>
      </c>
      <c r="U256" s="25">
        <f>IF($S256="","",IF($S256&lt;=7,"0–7 Days",IF($S256&lt;=14,"8–14 Days",IF($S256&lt;=30,"15–30 Days",IF($S256&lt;=60,"31–60 Days","61+ Days")))))</f>
        <v/>
      </c>
      <c r="V256" s="25">
        <f>IF($A256="","",IF($R256="Closed","Closed",IF($K256="","No Target Date",IF($K256&lt;Dashboard!$B$3,"Overdue",IF($K256&lt;=Dashboard!$B$3+Dashboard!$E$3,"Due Soon","On Track")))))</f>
        <v/>
      </c>
      <c r="W256" s="25">
        <f>IF($A256="","",IF($R256="Closed","",IF(AND($M256&lt;&gt;"",$M256&lt;Dashboard!$B$3),"Follow-Up Needed",IF(AND($L256&lt;&gt;"",Dashboard!$B$3-$L256&gt;Dashboard!$I$3),"Follow-Up Needed",""))))</f>
        <v/>
      </c>
      <c r="X256" s="27">
        <f>IF($A256="","",IF(OR($E256="",$F256=""),"Missing Type or Category",IF(COUNTIFS(Lists!$E$2:$E$15,$F256,Lists!$F$2:$F$15,$E256)=1,"OK","Category Mismatch")))</f>
        <v/>
      </c>
      <c r="Y256" s="27">
        <f>IF($A256="","",IF($B256="","Missing Learner Alias",IF($C256="","Missing Program",IF($D256="","Missing Delivery Site",IF($E256="","Missing Hold Category",IF($F256="","Missing Hold Type",IF($G256="","Missing Priority",IF($H256="","Missing Date Opened",IF($J256="","Missing Status",IF(AND($R256="Active",$K256=""),"Missing Target Date",IF(AND($J256="Resolved",$O256=""),"Missing Resolution Date",IF(AND(OR($J256="Resolved",$J256="Canceled"),$P256=""),"Missing Resolution Outcome",IF($X256&lt;&gt;"OK",$X256,"OK"))))))))))))</f>
        <v/>
      </c>
      <c r="Z256" s="27">
        <f>IF($A256="","",IF($Y256&lt;&gt;"OK","Data Issue",IF($G256="Critical","Critical",IF($V256="Overdue","Overdue",IF($W256="Follow-Up Needed","Follow-Up Needed",IF($I256="","Unassigned",""))))))</f>
        <v/>
      </c>
    </row>
    <row r="257">
      <c r="A257" s="22" t="n"/>
      <c r="B257" s="22" t="n"/>
      <c r="C257" s="22" t="n"/>
      <c r="D257" s="22" t="n"/>
      <c r="E257" s="22" t="n"/>
      <c r="F257" s="22" t="n"/>
      <c r="G257" s="22" t="n"/>
      <c r="H257" s="33" t="n"/>
      <c r="I257" s="22" t="n"/>
      <c r="J257" s="22" t="n"/>
      <c r="K257" s="33" t="n"/>
      <c r="L257" s="33" t="n"/>
      <c r="M257" s="33" t="n"/>
      <c r="N257" s="24" t="n"/>
      <c r="O257" s="33" t="n"/>
      <c r="P257" s="24" t="n"/>
      <c r="Q257" s="24" t="n"/>
      <c r="R257" s="25">
        <f>IF($A257="","",IF(OR($J257="Resolved",$J257="Canceled"),"Closed","Active"))</f>
        <v/>
      </c>
      <c r="S257" s="26">
        <f>IF(OR($A257="",$H257=""),"",MAX(0,IF(AND($J257="Resolved",ISNUMBER($O257)),$O257,Dashboard!$B$3)-$H257))</f>
        <v/>
      </c>
      <c r="T257" s="26">
        <f>IF($A257="","",IF($L257="","",MAX(0,Dashboard!$B$3-$L257)))</f>
        <v/>
      </c>
      <c r="U257" s="25">
        <f>IF($S257="","",IF($S257&lt;=7,"0–7 Days",IF($S257&lt;=14,"8–14 Days",IF($S257&lt;=30,"15–30 Days",IF($S257&lt;=60,"31–60 Days","61+ Days")))))</f>
        <v/>
      </c>
      <c r="V257" s="25">
        <f>IF($A257="","",IF($R257="Closed","Closed",IF($K257="","No Target Date",IF($K257&lt;Dashboard!$B$3,"Overdue",IF($K257&lt;=Dashboard!$B$3+Dashboard!$E$3,"Due Soon","On Track")))))</f>
        <v/>
      </c>
      <c r="W257" s="25">
        <f>IF($A257="","",IF($R257="Closed","",IF(AND($M257&lt;&gt;"",$M257&lt;Dashboard!$B$3),"Follow-Up Needed",IF(AND($L257&lt;&gt;"",Dashboard!$B$3-$L257&gt;Dashboard!$I$3),"Follow-Up Needed",""))))</f>
        <v/>
      </c>
      <c r="X257" s="27">
        <f>IF($A257="","",IF(OR($E257="",$F257=""),"Missing Type or Category",IF(COUNTIFS(Lists!$E$2:$E$15,$F257,Lists!$F$2:$F$15,$E257)=1,"OK","Category Mismatch")))</f>
        <v/>
      </c>
      <c r="Y257" s="27">
        <f>IF($A257="","",IF($B257="","Missing Learner Alias",IF($C257="","Missing Program",IF($D257="","Missing Delivery Site",IF($E257="","Missing Hold Category",IF($F257="","Missing Hold Type",IF($G257="","Missing Priority",IF($H257="","Missing Date Opened",IF($J257="","Missing Status",IF(AND($R257="Active",$K257=""),"Missing Target Date",IF(AND($J257="Resolved",$O257=""),"Missing Resolution Date",IF(AND(OR($J257="Resolved",$J257="Canceled"),$P257=""),"Missing Resolution Outcome",IF($X257&lt;&gt;"OK",$X257,"OK"))))))))))))</f>
        <v/>
      </c>
      <c r="Z257" s="27">
        <f>IF($A257="","",IF($Y257&lt;&gt;"OK","Data Issue",IF($G257="Critical","Critical",IF($V257="Overdue","Overdue",IF($W257="Follow-Up Needed","Follow-Up Needed",IF($I257="","Unassigned",""))))))</f>
        <v/>
      </c>
    </row>
    <row r="258">
      <c r="A258" s="22" t="n"/>
      <c r="B258" s="22" t="n"/>
      <c r="C258" s="22" t="n"/>
      <c r="D258" s="22" t="n"/>
      <c r="E258" s="22" t="n"/>
      <c r="F258" s="22" t="n"/>
      <c r="G258" s="22" t="n"/>
      <c r="H258" s="33" t="n"/>
      <c r="I258" s="22" t="n"/>
      <c r="J258" s="22" t="n"/>
      <c r="K258" s="33" t="n"/>
      <c r="L258" s="33" t="n"/>
      <c r="M258" s="33" t="n"/>
      <c r="N258" s="24" t="n"/>
      <c r="O258" s="33" t="n"/>
      <c r="P258" s="24" t="n"/>
      <c r="Q258" s="24" t="n"/>
      <c r="R258" s="25">
        <f>IF($A258="","",IF(OR($J258="Resolved",$J258="Canceled"),"Closed","Active"))</f>
        <v/>
      </c>
      <c r="S258" s="26">
        <f>IF(OR($A258="",$H258=""),"",MAX(0,IF(AND($J258="Resolved",ISNUMBER($O258)),$O258,Dashboard!$B$3)-$H258))</f>
        <v/>
      </c>
      <c r="T258" s="26">
        <f>IF($A258="","",IF($L258="","",MAX(0,Dashboard!$B$3-$L258)))</f>
        <v/>
      </c>
      <c r="U258" s="25">
        <f>IF($S258="","",IF($S258&lt;=7,"0–7 Days",IF($S258&lt;=14,"8–14 Days",IF($S258&lt;=30,"15–30 Days",IF($S258&lt;=60,"31–60 Days","61+ Days")))))</f>
        <v/>
      </c>
      <c r="V258" s="25">
        <f>IF($A258="","",IF($R258="Closed","Closed",IF($K258="","No Target Date",IF($K258&lt;Dashboard!$B$3,"Overdue",IF($K258&lt;=Dashboard!$B$3+Dashboard!$E$3,"Due Soon","On Track")))))</f>
        <v/>
      </c>
      <c r="W258" s="25">
        <f>IF($A258="","",IF($R258="Closed","",IF(AND($M258&lt;&gt;"",$M258&lt;Dashboard!$B$3),"Follow-Up Needed",IF(AND($L258&lt;&gt;"",Dashboard!$B$3-$L258&gt;Dashboard!$I$3),"Follow-Up Needed",""))))</f>
        <v/>
      </c>
      <c r="X258" s="27">
        <f>IF($A258="","",IF(OR($E258="",$F258=""),"Missing Type or Category",IF(COUNTIFS(Lists!$E$2:$E$15,$F258,Lists!$F$2:$F$15,$E258)=1,"OK","Category Mismatch")))</f>
        <v/>
      </c>
      <c r="Y258" s="27">
        <f>IF($A258="","",IF($B258="","Missing Learner Alias",IF($C258="","Missing Program",IF($D258="","Missing Delivery Site",IF($E258="","Missing Hold Category",IF($F258="","Missing Hold Type",IF($G258="","Missing Priority",IF($H258="","Missing Date Opened",IF($J258="","Missing Status",IF(AND($R258="Active",$K258=""),"Missing Target Date",IF(AND($J258="Resolved",$O258=""),"Missing Resolution Date",IF(AND(OR($J258="Resolved",$J258="Canceled"),$P258=""),"Missing Resolution Outcome",IF($X258&lt;&gt;"OK",$X258,"OK"))))))))))))</f>
        <v/>
      </c>
      <c r="Z258" s="27">
        <f>IF($A258="","",IF($Y258&lt;&gt;"OK","Data Issue",IF($G258="Critical","Critical",IF($V258="Overdue","Overdue",IF($W258="Follow-Up Needed","Follow-Up Needed",IF($I258="","Unassigned",""))))))</f>
        <v/>
      </c>
    </row>
    <row r="259">
      <c r="A259" s="22" t="n"/>
      <c r="B259" s="22" t="n"/>
      <c r="C259" s="22" t="n"/>
      <c r="D259" s="22" t="n"/>
      <c r="E259" s="22" t="n"/>
      <c r="F259" s="22" t="n"/>
      <c r="G259" s="22" t="n"/>
      <c r="H259" s="33" t="n"/>
      <c r="I259" s="22" t="n"/>
      <c r="J259" s="22" t="n"/>
      <c r="K259" s="33" t="n"/>
      <c r="L259" s="33" t="n"/>
      <c r="M259" s="33" t="n"/>
      <c r="N259" s="24" t="n"/>
      <c r="O259" s="33" t="n"/>
      <c r="P259" s="24" t="n"/>
      <c r="Q259" s="24" t="n"/>
      <c r="R259" s="25">
        <f>IF($A259="","",IF(OR($J259="Resolved",$J259="Canceled"),"Closed","Active"))</f>
        <v/>
      </c>
      <c r="S259" s="26">
        <f>IF(OR($A259="",$H259=""),"",MAX(0,IF(AND($J259="Resolved",ISNUMBER($O259)),$O259,Dashboard!$B$3)-$H259))</f>
        <v/>
      </c>
      <c r="T259" s="26">
        <f>IF($A259="","",IF($L259="","",MAX(0,Dashboard!$B$3-$L259)))</f>
        <v/>
      </c>
      <c r="U259" s="25">
        <f>IF($S259="","",IF($S259&lt;=7,"0–7 Days",IF($S259&lt;=14,"8–14 Days",IF($S259&lt;=30,"15–30 Days",IF($S259&lt;=60,"31–60 Days","61+ Days")))))</f>
        <v/>
      </c>
      <c r="V259" s="25">
        <f>IF($A259="","",IF($R259="Closed","Closed",IF($K259="","No Target Date",IF($K259&lt;Dashboard!$B$3,"Overdue",IF($K259&lt;=Dashboard!$B$3+Dashboard!$E$3,"Due Soon","On Track")))))</f>
        <v/>
      </c>
      <c r="W259" s="25">
        <f>IF($A259="","",IF($R259="Closed","",IF(AND($M259&lt;&gt;"",$M259&lt;Dashboard!$B$3),"Follow-Up Needed",IF(AND($L259&lt;&gt;"",Dashboard!$B$3-$L259&gt;Dashboard!$I$3),"Follow-Up Needed",""))))</f>
        <v/>
      </c>
      <c r="X259" s="27">
        <f>IF($A259="","",IF(OR($E259="",$F259=""),"Missing Type or Category",IF(COUNTIFS(Lists!$E$2:$E$15,$F259,Lists!$F$2:$F$15,$E259)=1,"OK","Category Mismatch")))</f>
        <v/>
      </c>
      <c r="Y259" s="27">
        <f>IF($A259="","",IF($B259="","Missing Learner Alias",IF($C259="","Missing Program",IF($D259="","Missing Delivery Site",IF($E259="","Missing Hold Category",IF($F259="","Missing Hold Type",IF($G259="","Missing Priority",IF($H259="","Missing Date Opened",IF($J259="","Missing Status",IF(AND($R259="Active",$K259=""),"Missing Target Date",IF(AND($J259="Resolved",$O259=""),"Missing Resolution Date",IF(AND(OR($J259="Resolved",$J259="Canceled"),$P259=""),"Missing Resolution Outcome",IF($X259&lt;&gt;"OK",$X259,"OK"))))))))))))</f>
        <v/>
      </c>
      <c r="Z259" s="27">
        <f>IF($A259="","",IF($Y259&lt;&gt;"OK","Data Issue",IF($G259="Critical","Critical",IF($V259="Overdue","Overdue",IF($W259="Follow-Up Needed","Follow-Up Needed",IF($I259="","Unassigned",""))))))</f>
        <v/>
      </c>
    </row>
    <row r="260">
      <c r="A260" s="22" t="n"/>
      <c r="B260" s="22" t="n"/>
      <c r="C260" s="22" t="n"/>
      <c r="D260" s="22" t="n"/>
      <c r="E260" s="22" t="n"/>
      <c r="F260" s="22" t="n"/>
      <c r="G260" s="22" t="n"/>
      <c r="H260" s="33" t="n"/>
      <c r="I260" s="22" t="n"/>
      <c r="J260" s="22" t="n"/>
      <c r="K260" s="33" t="n"/>
      <c r="L260" s="33" t="n"/>
      <c r="M260" s="33" t="n"/>
      <c r="N260" s="24" t="n"/>
      <c r="O260" s="33" t="n"/>
      <c r="P260" s="24" t="n"/>
      <c r="Q260" s="24" t="n"/>
      <c r="R260" s="25">
        <f>IF($A260="","",IF(OR($J260="Resolved",$J260="Canceled"),"Closed","Active"))</f>
        <v/>
      </c>
      <c r="S260" s="26">
        <f>IF(OR($A260="",$H260=""),"",MAX(0,IF(AND($J260="Resolved",ISNUMBER($O260)),$O260,Dashboard!$B$3)-$H260))</f>
        <v/>
      </c>
      <c r="T260" s="26">
        <f>IF($A260="","",IF($L260="","",MAX(0,Dashboard!$B$3-$L260)))</f>
        <v/>
      </c>
      <c r="U260" s="25">
        <f>IF($S260="","",IF($S260&lt;=7,"0–7 Days",IF($S260&lt;=14,"8–14 Days",IF($S260&lt;=30,"15–30 Days",IF($S260&lt;=60,"31–60 Days","61+ Days")))))</f>
        <v/>
      </c>
      <c r="V260" s="25">
        <f>IF($A260="","",IF($R260="Closed","Closed",IF($K260="","No Target Date",IF($K260&lt;Dashboard!$B$3,"Overdue",IF($K260&lt;=Dashboard!$B$3+Dashboard!$E$3,"Due Soon","On Track")))))</f>
        <v/>
      </c>
      <c r="W260" s="25">
        <f>IF($A260="","",IF($R260="Closed","",IF(AND($M260&lt;&gt;"",$M260&lt;Dashboard!$B$3),"Follow-Up Needed",IF(AND($L260&lt;&gt;"",Dashboard!$B$3-$L260&gt;Dashboard!$I$3),"Follow-Up Needed",""))))</f>
        <v/>
      </c>
      <c r="X260" s="27">
        <f>IF($A260="","",IF(OR($E260="",$F260=""),"Missing Type or Category",IF(COUNTIFS(Lists!$E$2:$E$15,$F260,Lists!$F$2:$F$15,$E260)=1,"OK","Category Mismatch")))</f>
        <v/>
      </c>
      <c r="Y260" s="27">
        <f>IF($A260="","",IF($B260="","Missing Learner Alias",IF($C260="","Missing Program",IF($D260="","Missing Delivery Site",IF($E260="","Missing Hold Category",IF($F260="","Missing Hold Type",IF($G260="","Missing Priority",IF($H260="","Missing Date Opened",IF($J260="","Missing Status",IF(AND($R260="Active",$K260=""),"Missing Target Date",IF(AND($J260="Resolved",$O260=""),"Missing Resolution Date",IF(AND(OR($J260="Resolved",$J260="Canceled"),$P260=""),"Missing Resolution Outcome",IF($X260&lt;&gt;"OK",$X260,"OK"))))))))))))</f>
        <v/>
      </c>
      <c r="Z260" s="27">
        <f>IF($A260="","",IF($Y260&lt;&gt;"OK","Data Issue",IF($G260="Critical","Critical",IF($V260="Overdue","Overdue",IF($W260="Follow-Up Needed","Follow-Up Needed",IF($I260="","Unassigned",""))))))</f>
        <v/>
      </c>
    </row>
    <row r="261">
      <c r="A261" s="22" t="n"/>
      <c r="B261" s="22" t="n"/>
      <c r="C261" s="22" t="n"/>
      <c r="D261" s="22" t="n"/>
      <c r="E261" s="22" t="n"/>
      <c r="F261" s="22" t="n"/>
      <c r="G261" s="22" t="n"/>
      <c r="H261" s="33" t="n"/>
      <c r="I261" s="22" t="n"/>
      <c r="J261" s="22" t="n"/>
      <c r="K261" s="33" t="n"/>
      <c r="L261" s="33" t="n"/>
      <c r="M261" s="33" t="n"/>
      <c r="N261" s="24" t="n"/>
      <c r="O261" s="33" t="n"/>
      <c r="P261" s="24" t="n"/>
      <c r="Q261" s="24" t="n"/>
      <c r="R261" s="25">
        <f>IF($A261="","",IF(OR($J261="Resolved",$J261="Canceled"),"Closed","Active"))</f>
        <v/>
      </c>
      <c r="S261" s="26">
        <f>IF(OR($A261="",$H261=""),"",MAX(0,IF(AND($J261="Resolved",ISNUMBER($O261)),$O261,Dashboard!$B$3)-$H261))</f>
        <v/>
      </c>
      <c r="T261" s="26">
        <f>IF($A261="","",IF($L261="","",MAX(0,Dashboard!$B$3-$L261)))</f>
        <v/>
      </c>
      <c r="U261" s="25">
        <f>IF($S261="","",IF($S261&lt;=7,"0–7 Days",IF($S261&lt;=14,"8–14 Days",IF($S261&lt;=30,"15–30 Days",IF($S261&lt;=60,"31–60 Days","61+ Days")))))</f>
        <v/>
      </c>
      <c r="V261" s="25">
        <f>IF($A261="","",IF($R261="Closed","Closed",IF($K261="","No Target Date",IF($K261&lt;Dashboard!$B$3,"Overdue",IF($K261&lt;=Dashboard!$B$3+Dashboard!$E$3,"Due Soon","On Track")))))</f>
        <v/>
      </c>
      <c r="W261" s="25">
        <f>IF($A261="","",IF($R261="Closed","",IF(AND($M261&lt;&gt;"",$M261&lt;Dashboard!$B$3),"Follow-Up Needed",IF(AND($L261&lt;&gt;"",Dashboard!$B$3-$L261&gt;Dashboard!$I$3),"Follow-Up Needed",""))))</f>
        <v/>
      </c>
      <c r="X261" s="27">
        <f>IF($A261="","",IF(OR($E261="",$F261=""),"Missing Type or Category",IF(COUNTIFS(Lists!$E$2:$E$15,$F261,Lists!$F$2:$F$15,$E261)=1,"OK","Category Mismatch")))</f>
        <v/>
      </c>
      <c r="Y261" s="27">
        <f>IF($A261="","",IF($B261="","Missing Learner Alias",IF($C261="","Missing Program",IF($D261="","Missing Delivery Site",IF($E261="","Missing Hold Category",IF($F261="","Missing Hold Type",IF($G261="","Missing Priority",IF($H261="","Missing Date Opened",IF($J261="","Missing Status",IF(AND($R261="Active",$K261=""),"Missing Target Date",IF(AND($J261="Resolved",$O261=""),"Missing Resolution Date",IF(AND(OR($J261="Resolved",$J261="Canceled"),$P261=""),"Missing Resolution Outcome",IF($X261&lt;&gt;"OK",$X261,"OK"))))))))))))</f>
        <v/>
      </c>
      <c r="Z261" s="27">
        <f>IF($A261="","",IF($Y261&lt;&gt;"OK","Data Issue",IF($G261="Critical","Critical",IF($V261="Overdue","Overdue",IF($W261="Follow-Up Needed","Follow-Up Needed",IF($I261="","Unassigned",""))))))</f>
        <v/>
      </c>
    </row>
    <row r="262">
      <c r="A262" s="22" t="n"/>
      <c r="B262" s="22" t="n"/>
      <c r="C262" s="22" t="n"/>
      <c r="D262" s="22" t="n"/>
      <c r="E262" s="22" t="n"/>
      <c r="F262" s="22" t="n"/>
      <c r="G262" s="22" t="n"/>
      <c r="H262" s="33" t="n"/>
      <c r="I262" s="22" t="n"/>
      <c r="J262" s="22" t="n"/>
      <c r="K262" s="33" t="n"/>
      <c r="L262" s="33" t="n"/>
      <c r="M262" s="33" t="n"/>
      <c r="N262" s="24" t="n"/>
      <c r="O262" s="33" t="n"/>
      <c r="P262" s="24" t="n"/>
      <c r="Q262" s="24" t="n"/>
      <c r="R262" s="25">
        <f>IF($A262="","",IF(OR($J262="Resolved",$J262="Canceled"),"Closed","Active"))</f>
        <v/>
      </c>
      <c r="S262" s="26">
        <f>IF(OR($A262="",$H262=""),"",MAX(0,IF(AND($J262="Resolved",ISNUMBER($O262)),$O262,Dashboard!$B$3)-$H262))</f>
        <v/>
      </c>
      <c r="T262" s="26">
        <f>IF($A262="","",IF($L262="","",MAX(0,Dashboard!$B$3-$L262)))</f>
        <v/>
      </c>
      <c r="U262" s="25">
        <f>IF($S262="","",IF($S262&lt;=7,"0–7 Days",IF($S262&lt;=14,"8–14 Days",IF($S262&lt;=30,"15–30 Days",IF($S262&lt;=60,"31–60 Days","61+ Days")))))</f>
        <v/>
      </c>
      <c r="V262" s="25">
        <f>IF($A262="","",IF($R262="Closed","Closed",IF($K262="","No Target Date",IF($K262&lt;Dashboard!$B$3,"Overdue",IF($K262&lt;=Dashboard!$B$3+Dashboard!$E$3,"Due Soon","On Track")))))</f>
        <v/>
      </c>
      <c r="W262" s="25">
        <f>IF($A262="","",IF($R262="Closed","",IF(AND($M262&lt;&gt;"",$M262&lt;Dashboard!$B$3),"Follow-Up Needed",IF(AND($L262&lt;&gt;"",Dashboard!$B$3-$L262&gt;Dashboard!$I$3),"Follow-Up Needed",""))))</f>
        <v/>
      </c>
      <c r="X262" s="27">
        <f>IF($A262="","",IF(OR($E262="",$F262=""),"Missing Type or Category",IF(COUNTIFS(Lists!$E$2:$E$15,$F262,Lists!$F$2:$F$15,$E262)=1,"OK","Category Mismatch")))</f>
        <v/>
      </c>
      <c r="Y262" s="27">
        <f>IF($A262="","",IF($B262="","Missing Learner Alias",IF($C262="","Missing Program",IF($D262="","Missing Delivery Site",IF($E262="","Missing Hold Category",IF($F262="","Missing Hold Type",IF($G262="","Missing Priority",IF($H262="","Missing Date Opened",IF($J262="","Missing Status",IF(AND($R262="Active",$K262=""),"Missing Target Date",IF(AND($J262="Resolved",$O262=""),"Missing Resolution Date",IF(AND(OR($J262="Resolved",$J262="Canceled"),$P262=""),"Missing Resolution Outcome",IF($X262&lt;&gt;"OK",$X262,"OK"))))))))))))</f>
        <v/>
      </c>
      <c r="Z262" s="27">
        <f>IF($A262="","",IF($Y262&lt;&gt;"OK","Data Issue",IF($G262="Critical","Critical",IF($V262="Overdue","Overdue",IF($W262="Follow-Up Needed","Follow-Up Needed",IF($I262="","Unassigned",""))))))</f>
        <v/>
      </c>
    </row>
    <row r="263">
      <c r="A263" s="22" t="n"/>
      <c r="B263" s="22" t="n"/>
      <c r="C263" s="22" t="n"/>
      <c r="D263" s="22" t="n"/>
      <c r="E263" s="22" t="n"/>
      <c r="F263" s="22" t="n"/>
      <c r="G263" s="22" t="n"/>
      <c r="H263" s="33" t="n"/>
      <c r="I263" s="22" t="n"/>
      <c r="J263" s="22" t="n"/>
      <c r="K263" s="33" t="n"/>
      <c r="L263" s="33" t="n"/>
      <c r="M263" s="33" t="n"/>
      <c r="N263" s="24" t="n"/>
      <c r="O263" s="33" t="n"/>
      <c r="P263" s="24" t="n"/>
      <c r="Q263" s="24" t="n"/>
      <c r="R263" s="25">
        <f>IF($A263="","",IF(OR($J263="Resolved",$J263="Canceled"),"Closed","Active"))</f>
        <v/>
      </c>
      <c r="S263" s="26">
        <f>IF(OR($A263="",$H263=""),"",MAX(0,IF(AND($J263="Resolved",ISNUMBER($O263)),$O263,Dashboard!$B$3)-$H263))</f>
        <v/>
      </c>
      <c r="T263" s="26">
        <f>IF($A263="","",IF($L263="","",MAX(0,Dashboard!$B$3-$L263)))</f>
        <v/>
      </c>
      <c r="U263" s="25">
        <f>IF($S263="","",IF($S263&lt;=7,"0–7 Days",IF($S263&lt;=14,"8–14 Days",IF($S263&lt;=30,"15–30 Days",IF($S263&lt;=60,"31–60 Days","61+ Days")))))</f>
        <v/>
      </c>
      <c r="V263" s="25">
        <f>IF($A263="","",IF($R263="Closed","Closed",IF($K263="","No Target Date",IF($K263&lt;Dashboard!$B$3,"Overdue",IF($K263&lt;=Dashboard!$B$3+Dashboard!$E$3,"Due Soon","On Track")))))</f>
        <v/>
      </c>
      <c r="W263" s="25">
        <f>IF($A263="","",IF($R263="Closed","",IF(AND($M263&lt;&gt;"",$M263&lt;Dashboard!$B$3),"Follow-Up Needed",IF(AND($L263&lt;&gt;"",Dashboard!$B$3-$L263&gt;Dashboard!$I$3),"Follow-Up Needed",""))))</f>
        <v/>
      </c>
      <c r="X263" s="27">
        <f>IF($A263="","",IF(OR($E263="",$F263=""),"Missing Type or Category",IF(COUNTIFS(Lists!$E$2:$E$15,$F263,Lists!$F$2:$F$15,$E263)=1,"OK","Category Mismatch")))</f>
        <v/>
      </c>
      <c r="Y263" s="27">
        <f>IF($A263="","",IF($B263="","Missing Learner Alias",IF($C263="","Missing Program",IF($D263="","Missing Delivery Site",IF($E263="","Missing Hold Category",IF($F263="","Missing Hold Type",IF($G263="","Missing Priority",IF($H263="","Missing Date Opened",IF($J263="","Missing Status",IF(AND($R263="Active",$K263=""),"Missing Target Date",IF(AND($J263="Resolved",$O263=""),"Missing Resolution Date",IF(AND(OR($J263="Resolved",$J263="Canceled"),$P263=""),"Missing Resolution Outcome",IF($X263&lt;&gt;"OK",$X263,"OK"))))))))))))</f>
        <v/>
      </c>
      <c r="Z263" s="27">
        <f>IF($A263="","",IF($Y263&lt;&gt;"OK","Data Issue",IF($G263="Critical","Critical",IF($V263="Overdue","Overdue",IF($W263="Follow-Up Needed","Follow-Up Needed",IF($I263="","Unassigned",""))))))</f>
        <v/>
      </c>
    </row>
    <row r="264">
      <c r="A264" s="22" t="n"/>
      <c r="B264" s="22" t="n"/>
      <c r="C264" s="22" t="n"/>
      <c r="D264" s="22" t="n"/>
      <c r="E264" s="22" t="n"/>
      <c r="F264" s="22" t="n"/>
      <c r="G264" s="22" t="n"/>
      <c r="H264" s="33" t="n"/>
      <c r="I264" s="22" t="n"/>
      <c r="J264" s="22" t="n"/>
      <c r="K264" s="33" t="n"/>
      <c r="L264" s="33" t="n"/>
      <c r="M264" s="33" t="n"/>
      <c r="N264" s="24" t="n"/>
      <c r="O264" s="33" t="n"/>
      <c r="P264" s="24" t="n"/>
      <c r="Q264" s="24" t="n"/>
      <c r="R264" s="25">
        <f>IF($A264="","",IF(OR($J264="Resolved",$J264="Canceled"),"Closed","Active"))</f>
        <v/>
      </c>
      <c r="S264" s="26">
        <f>IF(OR($A264="",$H264=""),"",MAX(0,IF(AND($J264="Resolved",ISNUMBER($O264)),$O264,Dashboard!$B$3)-$H264))</f>
        <v/>
      </c>
      <c r="T264" s="26">
        <f>IF($A264="","",IF($L264="","",MAX(0,Dashboard!$B$3-$L264)))</f>
        <v/>
      </c>
      <c r="U264" s="25">
        <f>IF($S264="","",IF($S264&lt;=7,"0–7 Days",IF($S264&lt;=14,"8–14 Days",IF($S264&lt;=30,"15–30 Days",IF($S264&lt;=60,"31–60 Days","61+ Days")))))</f>
        <v/>
      </c>
      <c r="V264" s="25">
        <f>IF($A264="","",IF($R264="Closed","Closed",IF($K264="","No Target Date",IF($K264&lt;Dashboard!$B$3,"Overdue",IF($K264&lt;=Dashboard!$B$3+Dashboard!$E$3,"Due Soon","On Track")))))</f>
        <v/>
      </c>
      <c r="W264" s="25">
        <f>IF($A264="","",IF($R264="Closed","",IF(AND($M264&lt;&gt;"",$M264&lt;Dashboard!$B$3),"Follow-Up Needed",IF(AND($L264&lt;&gt;"",Dashboard!$B$3-$L264&gt;Dashboard!$I$3),"Follow-Up Needed",""))))</f>
        <v/>
      </c>
      <c r="X264" s="27">
        <f>IF($A264="","",IF(OR($E264="",$F264=""),"Missing Type or Category",IF(COUNTIFS(Lists!$E$2:$E$15,$F264,Lists!$F$2:$F$15,$E264)=1,"OK","Category Mismatch")))</f>
        <v/>
      </c>
      <c r="Y264" s="27">
        <f>IF($A264="","",IF($B264="","Missing Learner Alias",IF($C264="","Missing Program",IF($D264="","Missing Delivery Site",IF($E264="","Missing Hold Category",IF($F264="","Missing Hold Type",IF($G264="","Missing Priority",IF($H264="","Missing Date Opened",IF($J264="","Missing Status",IF(AND($R264="Active",$K264=""),"Missing Target Date",IF(AND($J264="Resolved",$O264=""),"Missing Resolution Date",IF(AND(OR($J264="Resolved",$J264="Canceled"),$P264=""),"Missing Resolution Outcome",IF($X264&lt;&gt;"OK",$X264,"OK"))))))))))))</f>
        <v/>
      </c>
      <c r="Z264" s="27">
        <f>IF($A264="","",IF($Y264&lt;&gt;"OK","Data Issue",IF($G264="Critical","Critical",IF($V264="Overdue","Overdue",IF($W264="Follow-Up Needed","Follow-Up Needed",IF($I264="","Unassigned",""))))))</f>
        <v/>
      </c>
    </row>
    <row r="265">
      <c r="A265" s="22" t="n"/>
      <c r="B265" s="22" t="n"/>
      <c r="C265" s="22" t="n"/>
      <c r="D265" s="22" t="n"/>
      <c r="E265" s="22" t="n"/>
      <c r="F265" s="22" t="n"/>
      <c r="G265" s="22" t="n"/>
      <c r="H265" s="33" t="n"/>
      <c r="I265" s="22" t="n"/>
      <c r="J265" s="22" t="n"/>
      <c r="K265" s="33" t="n"/>
      <c r="L265" s="33" t="n"/>
      <c r="M265" s="33" t="n"/>
      <c r="N265" s="24" t="n"/>
      <c r="O265" s="33" t="n"/>
      <c r="P265" s="24" t="n"/>
      <c r="Q265" s="24" t="n"/>
      <c r="R265" s="25">
        <f>IF($A265="","",IF(OR($J265="Resolved",$J265="Canceled"),"Closed","Active"))</f>
        <v/>
      </c>
      <c r="S265" s="26">
        <f>IF(OR($A265="",$H265=""),"",MAX(0,IF(AND($J265="Resolved",ISNUMBER($O265)),$O265,Dashboard!$B$3)-$H265))</f>
        <v/>
      </c>
      <c r="T265" s="26">
        <f>IF($A265="","",IF($L265="","",MAX(0,Dashboard!$B$3-$L265)))</f>
        <v/>
      </c>
      <c r="U265" s="25">
        <f>IF($S265="","",IF($S265&lt;=7,"0–7 Days",IF($S265&lt;=14,"8–14 Days",IF($S265&lt;=30,"15–30 Days",IF($S265&lt;=60,"31–60 Days","61+ Days")))))</f>
        <v/>
      </c>
      <c r="V265" s="25">
        <f>IF($A265="","",IF($R265="Closed","Closed",IF($K265="","No Target Date",IF($K265&lt;Dashboard!$B$3,"Overdue",IF($K265&lt;=Dashboard!$B$3+Dashboard!$E$3,"Due Soon","On Track")))))</f>
        <v/>
      </c>
      <c r="W265" s="25">
        <f>IF($A265="","",IF($R265="Closed","",IF(AND($M265&lt;&gt;"",$M265&lt;Dashboard!$B$3),"Follow-Up Needed",IF(AND($L265&lt;&gt;"",Dashboard!$B$3-$L265&gt;Dashboard!$I$3),"Follow-Up Needed",""))))</f>
        <v/>
      </c>
      <c r="X265" s="27">
        <f>IF($A265="","",IF(OR($E265="",$F265=""),"Missing Type or Category",IF(COUNTIFS(Lists!$E$2:$E$15,$F265,Lists!$F$2:$F$15,$E265)=1,"OK","Category Mismatch")))</f>
        <v/>
      </c>
      <c r="Y265" s="27">
        <f>IF($A265="","",IF($B265="","Missing Learner Alias",IF($C265="","Missing Program",IF($D265="","Missing Delivery Site",IF($E265="","Missing Hold Category",IF($F265="","Missing Hold Type",IF($G265="","Missing Priority",IF($H265="","Missing Date Opened",IF($J265="","Missing Status",IF(AND($R265="Active",$K265=""),"Missing Target Date",IF(AND($J265="Resolved",$O265=""),"Missing Resolution Date",IF(AND(OR($J265="Resolved",$J265="Canceled"),$P265=""),"Missing Resolution Outcome",IF($X265&lt;&gt;"OK",$X265,"OK"))))))))))))</f>
        <v/>
      </c>
      <c r="Z265" s="27">
        <f>IF($A265="","",IF($Y265&lt;&gt;"OK","Data Issue",IF($G265="Critical","Critical",IF($V265="Overdue","Overdue",IF($W265="Follow-Up Needed","Follow-Up Needed",IF($I265="","Unassigned",""))))))</f>
        <v/>
      </c>
    </row>
    <row r="266">
      <c r="A266" s="22" t="n"/>
      <c r="B266" s="22" t="n"/>
      <c r="C266" s="22" t="n"/>
      <c r="D266" s="22" t="n"/>
      <c r="E266" s="22" t="n"/>
      <c r="F266" s="22" t="n"/>
      <c r="G266" s="22" t="n"/>
      <c r="H266" s="33" t="n"/>
      <c r="I266" s="22" t="n"/>
      <c r="J266" s="22" t="n"/>
      <c r="K266" s="33" t="n"/>
      <c r="L266" s="33" t="n"/>
      <c r="M266" s="33" t="n"/>
      <c r="N266" s="24" t="n"/>
      <c r="O266" s="33" t="n"/>
      <c r="P266" s="24" t="n"/>
      <c r="Q266" s="24" t="n"/>
      <c r="R266" s="25">
        <f>IF($A266="","",IF(OR($J266="Resolved",$J266="Canceled"),"Closed","Active"))</f>
        <v/>
      </c>
      <c r="S266" s="26">
        <f>IF(OR($A266="",$H266=""),"",MAX(0,IF(AND($J266="Resolved",ISNUMBER($O266)),$O266,Dashboard!$B$3)-$H266))</f>
        <v/>
      </c>
      <c r="T266" s="26">
        <f>IF($A266="","",IF($L266="","",MAX(0,Dashboard!$B$3-$L266)))</f>
        <v/>
      </c>
      <c r="U266" s="25">
        <f>IF($S266="","",IF($S266&lt;=7,"0–7 Days",IF($S266&lt;=14,"8–14 Days",IF($S266&lt;=30,"15–30 Days",IF($S266&lt;=60,"31–60 Days","61+ Days")))))</f>
        <v/>
      </c>
      <c r="V266" s="25">
        <f>IF($A266="","",IF($R266="Closed","Closed",IF($K266="","No Target Date",IF($K266&lt;Dashboard!$B$3,"Overdue",IF($K266&lt;=Dashboard!$B$3+Dashboard!$E$3,"Due Soon","On Track")))))</f>
        <v/>
      </c>
      <c r="W266" s="25">
        <f>IF($A266="","",IF($R266="Closed","",IF(AND($M266&lt;&gt;"",$M266&lt;Dashboard!$B$3),"Follow-Up Needed",IF(AND($L266&lt;&gt;"",Dashboard!$B$3-$L266&gt;Dashboard!$I$3),"Follow-Up Needed",""))))</f>
        <v/>
      </c>
      <c r="X266" s="27">
        <f>IF($A266="","",IF(OR($E266="",$F266=""),"Missing Type or Category",IF(COUNTIFS(Lists!$E$2:$E$15,$F266,Lists!$F$2:$F$15,$E266)=1,"OK","Category Mismatch")))</f>
        <v/>
      </c>
      <c r="Y266" s="27">
        <f>IF($A266="","",IF($B266="","Missing Learner Alias",IF($C266="","Missing Program",IF($D266="","Missing Delivery Site",IF($E266="","Missing Hold Category",IF($F266="","Missing Hold Type",IF($G266="","Missing Priority",IF($H266="","Missing Date Opened",IF($J266="","Missing Status",IF(AND($R266="Active",$K266=""),"Missing Target Date",IF(AND($J266="Resolved",$O266=""),"Missing Resolution Date",IF(AND(OR($J266="Resolved",$J266="Canceled"),$P266=""),"Missing Resolution Outcome",IF($X266&lt;&gt;"OK",$X266,"OK"))))))))))))</f>
        <v/>
      </c>
      <c r="Z266" s="27">
        <f>IF($A266="","",IF($Y266&lt;&gt;"OK","Data Issue",IF($G266="Critical","Critical",IF($V266="Overdue","Overdue",IF($W266="Follow-Up Needed","Follow-Up Needed",IF($I266="","Unassigned",""))))))</f>
        <v/>
      </c>
    </row>
    <row r="267">
      <c r="A267" s="22" t="n"/>
      <c r="B267" s="22" t="n"/>
      <c r="C267" s="22" t="n"/>
      <c r="D267" s="22" t="n"/>
      <c r="E267" s="22" t="n"/>
      <c r="F267" s="22" t="n"/>
      <c r="G267" s="22" t="n"/>
      <c r="H267" s="33" t="n"/>
      <c r="I267" s="22" t="n"/>
      <c r="J267" s="22" t="n"/>
      <c r="K267" s="33" t="n"/>
      <c r="L267" s="33" t="n"/>
      <c r="M267" s="33" t="n"/>
      <c r="N267" s="24" t="n"/>
      <c r="O267" s="33" t="n"/>
      <c r="P267" s="24" t="n"/>
      <c r="Q267" s="24" t="n"/>
      <c r="R267" s="25">
        <f>IF($A267="","",IF(OR($J267="Resolved",$J267="Canceled"),"Closed","Active"))</f>
        <v/>
      </c>
      <c r="S267" s="26">
        <f>IF(OR($A267="",$H267=""),"",MAX(0,IF(AND($J267="Resolved",ISNUMBER($O267)),$O267,Dashboard!$B$3)-$H267))</f>
        <v/>
      </c>
      <c r="T267" s="26">
        <f>IF($A267="","",IF($L267="","",MAX(0,Dashboard!$B$3-$L267)))</f>
        <v/>
      </c>
      <c r="U267" s="25">
        <f>IF($S267="","",IF($S267&lt;=7,"0–7 Days",IF($S267&lt;=14,"8–14 Days",IF($S267&lt;=30,"15–30 Days",IF($S267&lt;=60,"31–60 Days","61+ Days")))))</f>
        <v/>
      </c>
      <c r="V267" s="25">
        <f>IF($A267="","",IF($R267="Closed","Closed",IF($K267="","No Target Date",IF($K267&lt;Dashboard!$B$3,"Overdue",IF($K267&lt;=Dashboard!$B$3+Dashboard!$E$3,"Due Soon","On Track")))))</f>
        <v/>
      </c>
      <c r="W267" s="25">
        <f>IF($A267="","",IF($R267="Closed","",IF(AND($M267&lt;&gt;"",$M267&lt;Dashboard!$B$3),"Follow-Up Needed",IF(AND($L267&lt;&gt;"",Dashboard!$B$3-$L267&gt;Dashboard!$I$3),"Follow-Up Needed",""))))</f>
        <v/>
      </c>
      <c r="X267" s="27">
        <f>IF($A267="","",IF(OR($E267="",$F267=""),"Missing Type or Category",IF(COUNTIFS(Lists!$E$2:$E$15,$F267,Lists!$F$2:$F$15,$E267)=1,"OK","Category Mismatch")))</f>
        <v/>
      </c>
      <c r="Y267" s="27">
        <f>IF($A267="","",IF($B267="","Missing Learner Alias",IF($C267="","Missing Program",IF($D267="","Missing Delivery Site",IF($E267="","Missing Hold Category",IF($F267="","Missing Hold Type",IF($G267="","Missing Priority",IF($H267="","Missing Date Opened",IF($J267="","Missing Status",IF(AND($R267="Active",$K267=""),"Missing Target Date",IF(AND($J267="Resolved",$O267=""),"Missing Resolution Date",IF(AND(OR($J267="Resolved",$J267="Canceled"),$P267=""),"Missing Resolution Outcome",IF($X267&lt;&gt;"OK",$X267,"OK"))))))))))))</f>
        <v/>
      </c>
      <c r="Z267" s="27">
        <f>IF($A267="","",IF($Y267&lt;&gt;"OK","Data Issue",IF($G267="Critical","Critical",IF($V267="Overdue","Overdue",IF($W267="Follow-Up Needed","Follow-Up Needed",IF($I267="","Unassigned",""))))))</f>
        <v/>
      </c>
    </row>
    <row r="268">
      <c r="A268" s="22" t="n"/>
      <c r="B268" s="22" t="n"/>
      <c r="C268" s="22" t="n"/>
      <c r="D268" s="22" t="n"/>
      <c r="E268" s="22" t="n"/>
      <c r="F268" s="22" t="n"/>
      <c r="G268" s="22" t="n"/>
      <c r="H268" s="33" t="n"/>
      <c r="I268" s="22" t="n"/>
      <c r="J268" s="22" t="n"/>
      <c r="K268" s="33" t="n"/>
      <c r="L268" s="33" t="n"/>
      <c r="M268" s="33" t="n"/>
      <c r="N268" s="24" t="n"/>
      <c r="O268" s="33" t="n"/>
      <c r="P268" s="24" t="n"/>
      <c r="Q268" s="24" t="n"/>
      <c r="R268" s="25">
        <f>IF($A268="","",IF(OR($J268="Resolved",$J268="Canceled"),"Closed","Active"))</f>
        <v/>
      </c>
      <c r="S268" s="26">
        <f>IF(OR($A268="",$H268=""),"",MAX(0,IF(AND($J268="Resolved",ISNUMBER($O268)),$O268,Dashboard!$B$3)-$H268))</f>
        <v/>
      </c>
      <c r="T268" s="26">
        <f>IF($A268="","",IF($L268="","",MAX(0,Dashboard!$B$3-$L268)))</f>
        <v/>
      </c>
      <c r="U268" s="25">
        <f>IF($S268="","",IF($S268&lt;=7,"0–7 Days",IF($S268&lt;=14,"8–14 Days",IF($S268&lt;=30,"15–30 Days",IF($S268&lt;=60,"31–60 Days","61+ Days")))))</f>
        <v/>
      </c>
      <c r="V268" s="25">
        <f>IF($A268="","",IF($R268="Closed","Closed",IF($K268="","No Target Date",IF($K268&lt;Dashboard!$B$3,"Overdue",IF($K268&lt;=Dashboard!$B$3+Dashboard!$E$3,"Due Soon","On Track")))))</f>
        <v/>
      </c>
      <c r="W268" s="25">
        <f>IF($A268="","",IF($R268="Closed","",IF(AND($M268&lt;&gt;"",$M268&lt;Dashboard!$B$3),"Follow-Up Needed",IF(AND($L268&lt;&gt;"",Dashboard!$B$3-$L268&gt;Dashboard!$I$3),"Follow-Up Needed",""))))</f>
        <v/>
      </c>
      <c r="X268" s="27">
        <f>IF($A268="","",IF(OR($E268="",$F268=""),"Missing Type or Category",IF(COUNTIFS(Lists!$E$2:$E$15,$F268,Lists!$F$2:$F$15,$E268)=1,"OK","Category Mismatch")))</f>
        <v/>
      </c>
      <c r="Y268" s="27">
        <f>IF($A268="","",IF($B268="","Missing Learner Alias",IF($C268="","Missing Program",IF($D268="","Missing Delivery Site",IF($E268="","Missing Hold Category",IF($F268="","Missing Hold Type",IF($G268="","Missing Priority",IF($H268="","Missing Date Opened",IF($J268="","Missing Status",IF(AND($R268="Active",$K268=""),"Missing Target Date",IF(AND($J268="Resolved",$O268=""),"Missing Resolution Date",IF(AND(OR($J268="Resolved",$J268="Canceled"),$P268=""),"Missing Resolution Outcome",IF($X268&lt;&gt;"OK",$X268,"OK"))))))))))))</f>
        <v/>
      </c>
      <c r="Z268" s="27">
        <f>IF($A268="","",IF($Y268&lt;&gt;"OK","Data Issue",IF($G268="Critical","Critical",IF($V268="Overdue","Overdue",IF($W268="Follow-Up Needed","Follow-Up Needed",IF($I268="","Unassigned",""))))))</f>
        <v/>
      </c>
    </row>
    <row r="269">
      <c r="A269" s="22" t="n"/>
      <c r="B269" s="22" t="n"/>
      <c r="C269" s="22" t="n"/>
      <c r="D269" s="22" t="n"/>
      <c r="E269" s="22" t="n"/>
      <c r="F269" s="22" t="n"/>
      <c r="G269" s="22" t="n"/>
      <c r="H269" s="33" t="n"/>
      <c r="I269" s="22" t="n"/>
      <c r="J269" s="22" t="n"/>
      <c r="K269" s="33" t="n"/>
      <c r="L269" s="33" t="n"/>
      <c r="M269" s="33" t="n"/>
      <c r="N269" s="24" t="n"/>
      <c r="O269" s="33" t="n"/>
      <c r="P269" s="24" t="n"/>
      <c r="Q269" s="24" t="n"/>
      <c r="R269" s="25">
        <f>IF($A269="","",IF(OR($J269="Resolved",$J269="Canceled"),"Closed","Active"))</f>
        <v/>
      </c>
      <c r="S269" s="26">
        <f>IF(OR($A269="",$H269=""),"",MAX(0,IF(AND($J269="Resolved",ISNUMBER($O269)),$O269,Dashboard!$B$3)-$H269))</f>
        <v/>
      </c>
      <c r="T269" s="26">
        <f>IF($A269="","",IF($L269="","",MAX(0,Dashboard!$B$3-$L269)))</f>
        <v/>
      </c>
      <c r="U269" s="25">
        <f>IF($S269="","",IF($S269&lt;=7,"0–7 Days",IF($S269&lt;=14,"8–14 Days",IF($S269&lt;=30,"15–30 Days",IF($S269&lt;=60,"31–60 Days","61+ Days")))))</f>
        <v/>
      </c>
      <c r="V269" s="25">
        <f>IF($A269="","",IF($R269="Closed","Closed",IF($K269="","No Target Date",IF($K269&lt;Dashboard!$B$3,"Overdue",IF($K269&lt;=Dashboard!$B$3+Dashboard!$E$3,"Due Soon","On Track")))))</f>
        <v/>
      </c>
      <c r="W269" s="25">
        <f>IF($A269="","",IF($R269="Closed","",IF(AND($M269&lt;&gt;"",$M269&lt;Dashboard!$B$3),"Follow-Up Needed",IF(AND($L269&lt;&gt;"",Dashboard!$B$3-$L269&gt;Dashboard!$I$3),"Follow-Up Needed",""))))</f>
        <v/>
      </c>
      <c r="X269" s="27">
        <f>IF($A269="","",IF(OR($E269="",$F269=""),"Missing Type or Category",IF(COUNTIFS(Lists!$E$2:$E$15,$F269,Lists!$F$2:$F$15,$E269)=1,"OK","Category Mismatch")))</f>
        <v/>
      </c>
      <c r="Y269" s="27">
        <f>IF($A269="","",IF($B269="","Missing Learner Alias",IF($C269="","Missing Program",IF($D269="","Missing Delivery Site",IF($E269="","Missing Hold Category",IF($F269="","Missing Hold Type",IF($G269="","Missing Priority",IF($H269="","Missing Date Opened",IF($J269="","Missing Status",IF(AND($R269="Active",$K269=""),"Missing Target Date",IF(AND($J269="Resolved",$O269=""),"Missing Resolution Date",IF(AND(OR($J269="Resolved",$J269="Canceled"),$P269=""),"Missing Resolution Outcome",IF($X269&lt;&gt;"OK",$X269,"OK"))))))))))))</f>
        <v/>
      </c>
      <c r="Z269" s="27">
        <f>IF($A269="","",IF($Y269&lt;&gt;"OK","Data Issue",IF($G269="Critical","Critical",IF($V269="Overdue","Overdue",IF($W269="Follow-Up Needed","Follow-Up Needed",IF($I269="","Unassigned",""))))))</f>
        <v/>
      </c>
    </row>
    <row r="270">
      <c r="A270" s="22" t="n"/>
      <c r="B270" s="22" t="n"/>
      <c r="C270" s="22" t="n"/>
      <c r="D270" s="22" t="n"/>
      <c r="E270" s="22" t="n"/>
      <c r="F270" s="22" t="n"/>
      <c r="G270" s="22" t="n"/>
      <c r="H270" s="33" t="n"/>
      <c r="I270" s="22" t="n"/>
      <c r="J270" s="22" t="n"/>
      <c r="K270" s="33" t="n"/>
      <c r="L270" s="33" t="n"/>
      <c r="M270" s="33" t="n"/>
      <c r="N270" s="24" t="n"/>
      <c r="O270" s="33" t="n"/>
      <c r="P270" s="24" t="n"/>
      <c r="Q270" s="24" t="n"/>
      <c r="R270" s="25">
        <f>IF($A270="","",IF(OR($J270="Resolved",$J270="Canceled"),"Closed","Active"))</f>
        <v/>
      </c>
      <c r="S270" s="26">
        <f>IF(OR($A270="",$H270=""),"",MAX(0,IF(AND($J270="Resolved",ISNUMBER($O270)),$O270,Dashboard!$B$3)-$H270))</f>
        <v/>
      </c>
      <c r="T270" s="26">
        <f>IF($A270="","",IF($L270="","",MAX(0,Dashboard!$B$3-$L270)))</f>
        <v/>
      </c>
      <c r="U270" s="25">
        <f>IF($S270="","",IF($S270&lt;=7,"0–7 Days",IF($S270&lt;=14,"8–14 Days",IF($S270&lt;=30,"15–30 Days",IF($S270&lt;=60,"31–60 Days","61+ Days")))))</f>
        <v/>
      </c>
      <c r="V270" s="25">
        <f>IF($A270="","",IF($R270="Closed","Closed",IF($K270="","No Target Date",IF($K270&lt;Dashboard!$B$3,"Overdue",IF($K270&lt;=Dashboard!$B$3+Dashboard!$E$3,"Due Soon","On Track")))))</f>
        <v/>
      </c>
      <c r="W270" s="25">
        <f>IF($A270="","",IF($R270="Closed","",IF(AND($M270&lt;&gt;"",$M270&lt;Dashboard!$B$3),"Follow-Up Needed",IF(AND($L270&lt;&gt;"",Dashboard!$B$3-$L270&gt;Dashboard!$I$3),"Follow-Up Needed",""))))</f>
        <v/>
      </c>
      <c r="X270" s="27">
        <f>IF($A270="","",IF(OR($E270="",$F270=""),"Missing Type or Category",IF(COUNTIFS(Lists!$E$2:$E$15,$F270,Lists!$F$2:$F$15,$E270)=1,"OK","Category Mismatch")))</f>
        <v/>
      </c>
      <c r="Y270" s="27">
        <f>IF($A270="","",IF($B270="","Missing Learner Alias",IF($C270="","Missing Program",IF($D270="","Missing Delivery Site",IF($E270="","Missing Hold Category",IF($F270="","Missing Hold Type",IF($G270="","Missing Priority",IF($H270="","Missing Date Opened",IF($J270="","Missing Status",IF(AND($R270="Active",$K270=""),"Missing Target Date",IF(AND($J270="Resolved",$O270=""),"Missing Resolution Date",IF(AND(OR($J270="Resolved",$J270="Canceled"),$P270=""),"Missing Resolution Outcome",IF($X270&lt;&gt;"OK",$X270,"OK"))))))))))))</f>
        <v/>
      </c>
      <c r="Z270" s="27">
        <f>IF($A270="","",IF($Y270&lt;&gt;"OK","Data Issue",IF($G270="Critical","Critical",IF($V270="Overdue","Overdue",IF($W270="Follow-Up Needed","Follow-Up Needed",IF($I270="","Unassigned",""))))))</f>
        <v/>
      </c>
    </row>
    <row r="271">
      <c r="A271" s="22" t="n"/>
      <c r="B271" s="22" t="n"/>
      <c r="C271" s="22" t="n"/>
      <c r="D271" s="22" t="n"/>
      <c r="E271" s="22" t="n"/>
      <c r="F271" s="22" t="n"/>
      <c r="G271" s="22" t="n"/>
      <c r="H271" s="33" t="n"/>
      <c r="I271" s="22" t="n"/>
      <c r="J271" s="22" t="n"/>
      <c r="K271" s="33" t="n"/>
      <c r="L271" s="33" t="n"/>
      <c r="M271" s="33" t="n"/>
      <c r="N271" s="24" t="n"/>
      <c r="O271" s="33" t="n"/>
      <c r="P271" s="24" t="n"/>
      <c r="Q271" s="24" t="n"/>
      <c r="R271" s="25">
        <f>IF($A271="","",IF(OR($J271="Resolved",$J271="Canceled"),"Closed","Active"))</f>
        <v/>
      </c>
      <c r="S271" s="26">
        <f>IF(OR($A271="",$H271=""),"",MAX(0,IF(AND($J271="Resolved",ISNUMBER($O271)),$O271,Dashboard!$B$3)-$H271))</f>
        <v/>
      </c>
      <c r="T271" s="26">
        <f>IF($A271="","",IF($L271="","",MAX(0,Dashboard!$B$3-$L271)))</f>
        <v/>
      </c>
      <c r="U271" s="25">
        <f>IF($S271="","",IF($S271&lt;=7,"0–7 Days",IF($S271&lt;=14,"8–14 Days",IF($S271&lt;=30,"15–30 Days",IF($S271&lt;=60,"31–60 Days","61+ Days")))))</f>
        <v/>
      </c>
      <c r="V271" s="25">
        <f>IF($A271="","",IF($R271="Closed","Closed",IF($K271="","No Target Date",IF($K271&lt;Dashboard!$B$3,"Overdue",IF($K271&lt;=Dashboard!$B$3+Dashboard!$E$3,"Due Soon","On Track")))))</f>
        <v/>
      </c>
      <c r="W271" s="25">
        <f>IF($A271="","",IF($R271="Closed","",IF(AND($M271&lt;&gt;"",$M271&lt;Dashboard!$B$3),"Follow-Up Needed",IF(AND($L271&lt;&gt;"",Dashboard!$B$3-$L271&gt;Dashboard!$I$3),"Follow-Up Needed",""))))</f>
        <v/>
      </c>
      <c r="X271" s="27">
        <f>IF($A271="","",IF(OR($E271="",$F271=""),"Missing Type or Category",IF(COUNTIFS(Lists!$E$2:$E$15,$F271,Lists!$F$2:$F$15,$E271)=1,"OK","Category Mismatch")))</f>
        <v/>
      </c>
      <c r="Y271" s="27">
        <f>IF($A271="","",IF($B271="","Missing Learner Alias",IF($C271="","Missing Program",IF($D271="","Missing Delivery Site",IF($E271="","Missing Hold Category",IF($F271="","Missing Hold Type",IF($G271="","Missing Priority",IF($H271="","Missing Date Opened",IF($J271="","Missing Status",IF(AND($R271="Active",$K271=""),"Missing Target Date",IF(AND($J271="Resolved",$O271=""),"Missing Resolution Date",IF(AND(OR($J271="Resolved",$J271="Canceled"),$P271=""),"Missing Resolution Outcome",IF($X271&lt;&gt;"OK",$X271,"OK"))))))))))))</f>
        <v/>
      </c>
      <c r="Z271" s="27">
        <f>IF($A271="","",IF($Y271&lt;&gt;"OK","Data Issue",IF($G271="Critical","Critical",IF($V271="Overdue","Overdue",IF($W271="Follow-Up Needed","Follow-Up Needed",IF($I271="","Unassigned",""))))))</f>
        <v/>
      </c>
    </row>
    <row r="272">
      <c r="A272" s="22" t="n"/>
      <c r="B272" s="22" t="n"/>
      <c r="C272" s="22" t="n"/>
      <c r="D272" s="22" t="n"/>
      <c r="E272" s="22" t="n"/>
      <c r="F272" s="22" t="n"/>
      <c r="G272" s="22" t="n"/>
      <c r="H272" s="33" t="n"/>
      <c r="I272" s="22" t="n"/>
      <c r="J272" s="22" t="n"/>
      <c r="K272" s="33" t="n"/>
      <c r="L272" s="33" t="n"/>
      <c r="M272" s="33" t="n"/>
      <c r="N272" s="24" t="n"/>
      <c r="O272" s="33" t="n"/>
      <c r="P272" s="24" t="n"/>
      <c r="Q272" s="24" t="n"/>
      <c r="R272" s="25">
        <f>IF($A272="","",IF(OR($J272="Resolved",$J272="Canceled"),"Closed","Active"))</f>
        <v/>
      </c>
      <c r="S272" s="26">
        <f>IF(OR($A272="",$H272=""),"",MAX(0,IF(AND($J272="Resolved",ISNUMBER($O272)),$O272,Dashboard!$B$3)-$H272))</f>
        <v/>
      </c>
      <c r="T272" s="26">
        <f>IF($A272="","",IF($L272="","",MAX(0,Dashboard!$B$3-$L272)))</f>
        <v/>
      </c>
      <c r="U272" s="25">
        <f>IF($S272="","",IF($S272&lt;=7,"0–7 Days",IF($S272&lt;=14,"8–14 Days",IF($S272&lt;=30,"15–30 Days",IF($S272&lt;=60,"31–60 Days","61+ Days")))))</f>
        <v/>
      </c>
      <c r="V272" s="25">
        <f>IF($A272="","",IF($R272="Closed","Closed",IF($K272="","No Target Date",IF($K272&lt;Dashboard!$B$3,"Overdue",IF($K272&lt;=Dashboard!$B$3+Dashboard!$E$3,"Due Soon","On Track")))))</f>
        <v/>
      </c>
      <c r="W272" s="25">
        <f>IF($A272="","",IF($R272="Closed","",IF(AND($M272&lt;&gt;"",$M272&lt;Dashboard!$B$3),"Follow-Up Needed",IF(AND($L272&lt;&gt;"",Dashboard!$B$3-$L272&gt;Dashboard!$I$3),"Follow-Up Needed",""))))</f>
        <v/>
      </c>
      <c r="X272" s="27">
        <f>IF($A272="","",IF(OR($E272="",$F272=""),"Missing Type or Category",IF(COUNTIFS(Lists!$E$2:$E$15,$F272,Lists!$F$2:$F$15,$E272)=1,"OK","Category Mismatch")))</f>
        <v/>
      </c>
      <c r="Y272" s="27">
        <f>IF($A272="","",IF($B272="","Missing Learner Alias",IF($C272="","Missing Program",IF($D272="","Missing Delivery Site",IF($E272="","Missing Hold Category",IF($F272="","Missing Hold Type",IF($G272="","Missing Priority",IF($H272="","Missing Date Opened",IF($J272="","Missing Status",IF(AND($R272="Active",$K272=""),"Missing Target Date",IF(AND($J272="Resolved",$O272=""),"Missing Resolution Date",IF(AND(OR($J272="Resolved",$J272="Canceled"),$P272=""),"Missing Resolution Outcome",IF($X272&lt;&gt;"OK",$X272,"OK"))))))))))))</f>
        <v/>
      </c>
      <c r="Z272" s="27">
        <f>IF($A272="","",IF($Y272&lt;&gt;"OK","Data Issue",IF($G272="Critical","Critical",IF($V272="Overdue","Overdue",IF($W272="Follow-Up Needed","Follow-Up Needed",IF($I272="","Unassigned",""))))))</f>
        <v/>
      </c>
    </row>
    <row r="273">
      <c r="A273" s="22" t="n"/>
      <c r="B273" s="22" t="n"/>
      <c r="C273" s="22" t="n"/>
      <c r="D273" s="22" t="n"/>
      <c r="E273" s="22" t="n"/>
      <c r="F273" s="22" t="n"/>
      <c r="G273" s="22" t="n"/>
      <c r="H273" s="33" t="n"/>
      <c r="I273" s="22" t="n"/>
      <c r="J273" s="22" t="n"/>
      <c r="K273" s="33" t="n"/>
      <c r="L273" s="33" t="n"/>
      <c r="M273" s="33" t="n"/>
      <c r="N273" s="24" t="n"/>
      <c r="O273" s="33" t="n"/>
      <c r="P273" s="24" t="n"/>
      <c r="Q273" s="24" t="n"/>
      <c r="R273" s="25">
        <f>IF($A273="","",IF(OR($J273="Resolved",$J273="Canceled"),"Closed","Active"))</f>
        <v/>
      </c>
      <c r="S273" s="26">
        <f>IF(OR($A273="",$H273=""),"",MAX(0,IF(AND($J273="Resolved",ISNUMBER($O273)),$O273,Dashboard!$B$3)-$H273))</f>
        <v/>
      </c>
      <c r="T273" s="26">
        <f>IF($A273="","",IF($L273="","",MAX(0,Dashboard!$B$3-$L273)))</f>
        <v/>
      </c>
      <c r="U273" s="25">
        <f>IF($S273="","",IF($S273&lt;=7,"0–7 Days",IF($S273&lt;=14,"8–14 Days",IF($S273&lt;=30,"15–30 Days",IF($S273&lt;=60,"31–60 Days","61+ Days")))))</f>
        <v/>
      </c>
      <c r="V273" s="25">
        <f>IF($A273="","",IF($R273="Closed","Closed",IF($K273="","No Target Date",IF($K273&lt;Dashboard!$B$3,"Overdue",IF($K273&lt;=Dashboard!$B$3+Dashboard!$E$3,"Due Soon","On Track")))))</f>
        <v/>
      </c>
      <c r="W273" s="25">
        <f>IF($A273="","",IF($R273="Closed","",IF(AND($M273&lt;&gt;"",$M273&lt;Dashboard!$B$3),"Follow-Up Needed",IF(AND($L273&lt;&gt;"",Dashboard!$B$3-$L273&gt;Dashboard!$I$3),"Follow-Up Needed",""))))</f>
        <v/>
      </c>
      <c r="X273" s="27">
        <f>IF($A273="","",IF(OR($E273="",$F273=""),"Missing Type or Category",IF(COUNTIFS(Lists!$E$2:$E$15,$F273,Lists!$F$2:$F$15,$E273)=1,"OK","Category Mismatch")))</f>
        <v/>
      </c>
      <c r="Y273" s="27">
        <f>IF($A273="","",IF($B273="","Missing Learner Alias",IF($C273="","Missing Program",IF($D273="","Missing Delivery Site",IF($E273="","Missing Hold Category",IF($F273="","Missing Hold Type",IF($G273="","Missing Priority",IF($H273="","Missing Date Opened",IF($J273="","Missing Status",IF(AND($R273="Active",$K273=""),"Missing Target Date",IF(AND($J273="Resolved",$O273=""),"Missing Resolution Date",IF(AND(OR($J273="Resolved",$J273="Canceled"),$P273=""),"Missing Resolution Outcome",IF($X273&lt;&gt;"OK",$X273,"OK"))))))))))))</f>
        <v/>
      </c>
      <c r="Z273" s="27">
        <f>IF($A273="","",IF($Y273&lt;&gt;"OK","Data Issue",IF($G273="Critical","Critical",IF($V273="Overdue","Overdue",IF($W273="Follow-Up Needed","Follow-Up Needed",IF($I273="","Unassigned",""))))))</f>
        <v/>
      </c>
    </row>
    <row r="274">
      <c r="A274" s="22" t="n"/>
      <c r="B274" s="22" t="n"/>
      <c r="C274" s="22" t="n"/>
      <c r="D274" s="22" t="n"/>
      <c r="E274" s="22" t="n"/>
      <c r="F274" s="22" t="n"/>
      <c r="G274" s="22" t="n"/>
      <c r="H274" s="33" t="n"/>
      <c r="I274" s="22" t="n"/>
      <c r="J274" s="22" t="n"/>
      <c r="K274" s="33" t="n"/>
      <c r="L274" s="33" t="n"/>
      <c r="M274" s="33" t="n"/>
      <c r="N274" s="24" t="n"/>
      <c r="O274" s="33" t="n"/>
      <c r="P274" s="24" t="n"/>
      <c r="Q274" s="24" t="n"/>
      <c r="R274" s="25">
        <f>IF($A274="","",IF(OR($J274="Resolved",$J274="Canceled"),"Closed","Active"))</f>
        <v/>
      </c>
      <c r="S274" s="26">
        <f>IF(OR($A274="",$H274=""),"",MAX(0,IF(AND($J274="Resolved",ISNUMBER($O274)),$O274,Dashboard!$B$3)-$H274))</f>
        <v/>
      </c>
      <c r="T274" s="26">
        <f>IF($A274="","",IF($L274="","",MAX(0,Dashboard!$B$3-$L274)))</f>
        <v/>
      </c>
      <c r="U274" s="25">
        <f>IF($S274="","",IF($S274&lt;=7,"0–7 Days",IF($S274&lt;=14,"8–14 Days",IF($S274&lt;=30,"15–30 Days",IF($S274&lt;=60,"31–60 Days","61+ Days")))))</f>
        <v/>
      </c>
      <c r="V274" s="25">
        <f>IF($A274="","",IF($R274="Closed","Closed",IF($K274="","No Target Date",IF($K274&lt;Dashboard!$B$3,"Overdue",IF($K274&lt;=Dashboard!$B$3+Dashboard!$E$3,"Due Soon","On Track")))))</f>
        <v/>
      </c>
      <c r="W274" s="25">
        <f>IF($A274="","",IF($R274="Closed","",IF(AND($M274&lt;&gt;"",$M274&lt;Dashboard!$B$3),"Follow-Up Needed",IF(AND($L274&lt;&gt;"",Dashboard!$B$3-$L274&gt;Dashboard!$I$3),"Follow-Up Needed",""))))</f>
        <v/>
      </c>
      <c r="X274" s="27">
        <f>IF($A274="","",IF(OR($E274="",$F274=""),"Missing Type or Category",IF(COUNTIFS(Lists!$E$2:$E$15,$F274,Lists!$F$2:$F$15,$E274)=1,"OK","Category Mismatch")))</f>
        <v/>
      </c>
      <c r="Y274" s="27">
        <f>IF($A274="","",IF($B274="","Missing Learner Alias",IF($C274="","Missing Program",IF($D274="","Missing Delivery Site",IF($E274="","Missing Hold Category",IF($F274="","Missing Hold Type",IF($G274="","Missing Priority",IF($H274="","Missing Date Opened",IF($J274="","Missing Status",IF(AND($R274="Active",$K274=""),"Missing Target Date",IF(AND($J274="Resolved",$O274=""),"Missing Resolution Date",IF(AND(OR($J274="Resolved",$J274="Canceled"),$P274=""),"Missing Resolution Outcome",IF($X274&lt;&gt;"OK",$X274,"OK"))))))))))))</f>
        <v/>
      </c>
      <c r="Z274" s="27">
        <f>IF($A274="","",IF($Y274&lt;&gt;"OK","Data Issue",IF($G274="Critical","Critical",IF($V274="Overdue","Overdue",IF($W274="Follow-Up Needed","Follow-Up Needed",IF($I274="","Unassigned",""))))))</f>
        <v/>
      </c>
    </row>
    <row r="275">
      <c r="A275" s="22" t="n"/>
      <c r="B275" s="22" t="n"/>
      <c r="C275" s="22" t="n"/>
      <c r="D275" s="22" t="n"/>
      <c r="E275" s="22" t="n"/>
      <c r="F275" s="22" t="n"/>
      <c r="G275" s="22" t="n"/>
      <c r="H275" s="33" t="n"/>
      <c r="I275" s="22" t="n"/>
      <c r="J275" s="22" t="n"/>
      <c r="K275" s="33" t="n"/>
      <c r="L275" s="33" t="n"/>
      <c r="M275" s="33" t="n"/>
      <c r="N275" s="24" t="n"/>
      <c r="O275" s="33" t="n"/>
      <c r="P275" s="24" t="n"/>
      <c r="Q275" s="24" t="n"/>
      <c r="R275" s="25">
        <f>IF($A275="","",IF(OR($J275="Resolved",$J275="Canceled"),"Closed","Active"))</f>
        <v/>
      </c>
      <c r="S275" s="26">
        <f>IF(OR($A275="",$H275=""),"",MAX(0,IF(AND($J275="Resolved",ISNUMBER($O275)),$O275,Dashboard!$B$3)-$H275))</f>
        <v/>
      </c>
      <c r="T275" s="26">
        <f>IF($A275="","",IF($L275="","",MAX(0,Dashboard!$B$3-$L275)))</f>
        <v/>
      </c>
      <c r="U275" s="25">
        <f>IF($S275="","",IF($S275&lt;=7,"0–7 Days",IF($S275&lt;=14,"8–14 Days",IF($S275&lt;=30,"15–30 Days",IF($S275&lt;=60,"31–60 Days","61+ Days")))))</f>
        <v/>
      </c>
      <c r="V275" s="25">
        <f>IF($A275="","",IF($R275="Closed","Closed",IF($K275="","No Target Date",IF($K275&lt;Dashboard!$B$3,"Overdue",IF($K275&lt;=Dashboard!$B$3+Dashboard!$E$3,"Due Soon","On Track")))))</f>
        <v/>
      </c>
      <c r="W275" s="25">
        <f>IF($A275="","",IF($R275="Closed","",IF(AND($M275&lt;&gt;"",$M275&lt;Dashboard!$B$3),"Follow-Up Needed",IF(AND($L275&lt;&gt;"",Dashboard!$B$3-$L275&gt;Dashboard!$I$3),"Follow-Up Needed",""))))</f>
        <v/>
      </c>
      <c r="X275" s="27">
        <f>IF($A275="","",IF(OR($E275="",$F275=""),"Missing Type or Category",IF(COUNTIFS(Lists!$E$2:$E$15,$F275,Lists!$F$2:$F$15,$E275)=1,"OK","Category Mismatch")))</f>
        <v/>
      </c>
      <c r="Y275" s="27">
        <f>IF($A275="","",IF($B275="","Missing Learner Alias",IF($C275="","Missing Program",IF($D275="","Missing Delivery Site",IF($E275="","Missing Hold Category",IF($F275="","Missing Hold Type",IF($G275="","Missing Priority",IF($H275="","Missing Date Opened",IF($J275="","Missing Status",IF(AND($R275="Active",$K275=""),"Missing Target Date",IF(AND($J275="Resolved",$O275=""),"Missing Resolution Date",IF(AND(OR($J275="Resolved",$J275="Canceled"),$P275=""),"Missing Resolution Outcome",IF($X275&lt;&gt;"OK",$X275,"OK"))))))))))))</f>
        <v/>
      </c>
      <c r="Z275" s="27">
        <f>IF($A275="","",IF($Y275&lt;&gt;"OK","Data Issue",IF($G275="Critical","Critical",IF($V275="Overdue","Overdue",IF($W275="Follow-Up Needed","Follow-Up Needed",IF($I275="","Unassigned",""))))))</f>
        <v/>
      </c>
    </row>
    <row r="276">
      <c r="A276" s="22" t="n"/>
      <c r="B276" s="22" t="n"/>
      <c r="C276" s="22" t="n"/>
      <c r="D276" s="22" t="n"/>
      <c r="E276" s="22" t="n"/>
      <c r="F276" s="22" t="n"/>
      <c r="G276" s="22" t="n"/>
      <c r="H276" s="33" t="n"/>
      <c r="I276" s="22" t="n"/>
      <c r="J276" s="22" t="n"/>
      <c r="K276" s="33" t="n"/>
      <c r="L276" s="33" t="n"/>
      <c r="M276" s="33" t="n"/>
      <c r="N276" s="24" t="n"/>
      <c r="O276" s="33" t="n"/>
      <c r="P276" s="24" t="n"/>
      <c r="Q276" s="24" t="n"/>
      <c r="R276" s="25">
        <f>IF($A276="","",IF(OR($J276="Resolved",$J276="Canceled"),"Closed","Active"))</f>
        <v/>
      </c>
      <c r="S276" s="26">
        <f>IF(OR($A276="",$H276=""),"",MAX(0,IF(AND($J276="Resolved",ISNUMBER($O276)),$O276,Dashboard!$B$3)-$H276))</f>
        <v/>
      </c>
      <c r="T276" s="26">
        <f>IF($A276="","",IF($L276="","",MAX(0,Dashboard!$B$3-$L276)))</f>
        <v/>
      </c>
      <c r="U276" s="25">
        <f>IF($S276="","",IF($S276&lt;=7,"0–7 Days",IF($S276&lt;=14,"8–14 Days",IF($S276&lt;=30,"15–30 Days",IF($S276&lt;=60,"31–60 Days","61+ Days")))))</f>
        <v/>
      </c>
      <c r="V276" s="25">
        <f>IF($A276="","",IF($R276="Closed","Closed",IF($K276="","No Target Date",IF($K276&lt;Dashboard!$B$3,"Overdue",IF($K276&lt;=Dashboard!$B$3+Dashboard!$E$3,"Due Soon","On Track")))))</f>
        <v/>
      </c>
      <c r="W276" s="25">
        <f>IF($A276="","",IF($R276="Closed","",IF(AND($M276&lt;&gt;"",$M276&lt;Dashboard!$B$3),"Follow-Up Needed",IF(AND($L276&lt;&gt;"",Dashboard!$B$3-$L276&gt;Dashboard!$I$3),"Follow-Up Needed",""))))</f>
        <v/>
      </c>
      <c r="X276" s="27">
        <f>IF($A276="","",IF(OR($E276="",$F276=""),"Missing Type or Category",IF(COUNTIFS(Lists!$E$2:$E$15,$F276,Lists!$F$2:$F$15,$E276)=1,"OK","Category Mismatch")))</f>
        <v/>
      </c>
      <c r="Y276" s="27">
        <f>IF($A276="","",IF($B276="","Missing Learner Alias",IF($C276="","Missing Program",IF($D276="","Missing Delivery Site",IF($E276="","Missing Hold Category",IF($F276="","Missing Hold Type",IF($G276="","Missing Priority",IF($H276="","Missing Date Opened",IF($J276="","Missing Status",IF(AND($R276="Active",$K276=""),"Missing Target Date",IF(AND($J276="Resolved",$O276=""),"Missing Resolution Date",IF(AND(OR($J276="Resolved",$J276="Canceled"),$P276=""),"Missing Resolution Outcome",IF($X276&lt;&gt;"OK",$X276,"OK"))))))))))))</f>
        <v/>
      </c>
      <c r="Z276" s="27">
        <f>IF($A276="","",IF($Y276&lt;&gt;"OK","Data Issue",IF($G276="Critical","Critical",IF($V276="Overdue","Overdue",IF($W276="Follow-Up Needed","Follow-Up Needed",IF($I276="","Unassigned",""))))))</f>
        <v/>
      </c>
    </row>
    <row r="277">
      <c r="A277" s="22" t="n"/>
      <c r="B277" s="22" t="n"/>
      <c r="C277" s="22" t="n"/>
      <c r="D277" s="22" t="n"/>
      <c r="E277" s="22" t="n"/>
      <c r="F277" s="22" t="n"/>
      <c r="G277" s="22" t="n"/>
      <c r="H277" s="33" t="n"/>
      <c r="I277" s="22" t="n"/>
      <c r="J277" s="22" t="n"/>
      <c r="K277" s="33" t="n"/>
      <c r="L277" s="33" t="n"/>
      <c r="M277" s="33" t="n"/>
      <c r="N277" s="24" t="n"/>
      <c r="O277" s="33" t="n"/>
      <c r="P277" s="24" t="n"/>
      <c r="Q277" s="24" t="n"/>
      <c r="R277" s="25">
        <f>IF($A277="","",IF(OR($J277="Resolved",$J277="Canceled"),"Closed","Active"))</f>
        <v/>
      </c>
      <c r="S277" s="26">
        <f>IF(OR($A277="",$H277=""),"",MAX(0,IF(AND($J277="Resolved",ISNUMBER($O277)),$O277,Dashboard!$B$3)-$H277))</f>
        <v/>
      </c>
      <c r="T277" s="26">
        <f>IF($A277="","",IF($L277="","",MAX(0,Dashboard!$B$3-$L277)))</f>
        <v/>
      </c>
      <c r="U277" s="25">
        <f>IF($S277="","",IF($S277&lt;=7,"0–7 Days",IF($S277&lt;=14,"8–14 Days",IF($S277&lt;=30,"15–30 Days",IF($S277&lt;=60,"31–60 Days","61+ Days")))))</f>
        <v/>
      </c>
      <c r="V277" s="25">
        <f>IF($A277="","",IF($R277="Closed","Closed",IF($K277="","No Target Date",IF($K277&lt;Dashboard!$B$3,"Overdue",IF($K277&lt;=Dashboard!$B$3+Dashboard!$E$3,"Due Soon","On Track")))))</f>
        <v/>
      </c>
      <c r="W277" s="25">
        <f>IF($A277="","",IF($R277="Closed","",IF(AND($M277&lt;&gt;"",$M277&lt;Dashboard!$B$3),"Follow-Up Needed",IF(AND($L277&lt;&gt;"",Dashboard!$B$3-$L277&gt;Dashboard!$I$3),"Follow-Up Needed",""))))</f>
        <v/>
      </c>
      <c r="X277" s="27">
        <f>IF($A277="","",IF(OR($E277="",$F277=""),"Missing Type or Category",IF(COUNTIFS(Lists!$E$2:$E$15,$F277,Lists!$F$2:$F$15,$E277)=1,"OK","Category Mismatch")))</f>
        <v/>
      </c>
      <c r="Y277" s="27">
        <f>IF($A277="","",IF($B277="","Missing Learner Alias",IF($C277="","Missing Program",IF($D277="","Missing Delivery Site",IF($E277="","Missing Hold Category",IF($F277="","Missing Hold Type",IF($G277="","Missing Priority",IF($H277="","Missing Date Opened",IF($J277="","Missing Status",IF(AND($R277="Active",$K277=""),"Missing Target Date",IF(AND($J277="Resolved",$O277=""),"Missing Resolution Date",IF(AND(OR($J277="Resolved",$J277="Canceled"),$P277=""),"Missing Resolution Outcome",IF($X277&lt;&gt;"OK",$X277,"OK"))))))))))))</f>
        <v/>
      </c>
      <c r="Z277" s="27">
        <f>IF($A277="","",IF($Y277&lt;&gt;"OK","Data Issue",IF($G277="Critical","Critical",IF($V277="Overdue","Overdue",IF($W277="Follow-Up Needed","Follow-Up Needed",IF($I277="","Unassigned",""))))))</f>
        <v/>
      </c>
    </row>
    <row r="278">
      <c r="A278" s="22" t="n"/>
      <c r="B278" s="22" t="n"/>
      <c r="C278" s="22" t="n"/>
      <c r="D278" s="22" t="n"/>
      <c r="E278" s="22" t="n"/>
      <c r="F278" s="22" t="n"/>
      <c r="G278" s="22" t="n"/>
      <c r="H278" s="33" t="n"/>
      <c r="I278" s="22" t="n"/>
      <c r="J278" s="22" t="n"/>
      <c r="K278" s="33" t="n"/>
      <c r="L278" s="33" t="n"/>
      <c r="M278" s="33" t="n"/>
      <c r="N278" s="24" t="n"/>
      <c r="O278" s="33" t="n"/>
      <c r="P278" s="24" t="n"/>
      <c r="Q278" s="24" t="n"/>
      <c r="R278" s="25">
        <f>IF($A278="","",IF(OR($J278="Resolved",$J278="Canceled"),"Closed","Active"))</f>
        <v/>
      </c>
      <c r="S278" s="26">
        <f>IF(OR($A278="",$H278=""),"",MAX(0,IF(AND($J278="Resolved",ISNUMBER($O278)),$O278,Dashboard!$B$3)-$H278))</f>
        <v/>
      </c>
      <c r="T278" s="26">
        <f>IF($A278="","",IF($L278="","",MAX(0,Dashboard!$B$3-$L278)))</f>
        <v/>
      </c>
      <c r="U278" s="25">
        <f>IF($S278="","",IF($S278&lt;=7,"0–7 Days",IF($S278&lt;=14,"8–14 Days",IF($S278&lt;=30,"15–30 Days",IF($S278&lt;=60,"31–60 Days","61+ Days")))))</f>
        <v/>
      </c>
      <c r="V278" s="25">
        <f>IF($A278="","",IF($R278="Closed","Closed",IF($K278="","No Target Date",IF($K278&lt;Dashboard!$B$3,"Overdue",IF($K278&lt;=Dashboard!$B$3+Dashboard!$E$3,"Due Soon","On Track")))))</f>
        <v/>
      </c>
      <c r="W278" s="25">
        <f>IF($A278="","",IF($R278="Closed","",IF(AND($M278&lt;&gt;"",$M278&lt;Dashboard!$B$3),"Follow-Up Needed",IF(AND($L278&lt;&gt;"",Dashboard!$B$3-$L278&gt;Dashboard!$I$3),"Follow-Up Needed",""))))</f>
        <v/>
      </c>
      <c r="X278" s="27">
        <f>IF($A278="","",IF(OR($E278="",$F278=""),"Missing Type or Category",IF(COUNTIFS(Lists!$E$2:$E$15,$F278,Lists!$F$2:$F$15,$E278)=1,"OK","Category Mismatch")))</f>
        <v/>
      </c>
      <c r="Y278" s="27">
        <f>IF($A278="","",IF($B278="","Missing Learner Alias",IF($C278="","Missing Program",IF($D278="","Missing Delivery Site",IF($E278="","Missing Hold Category",IF($F278="","Missing Hold Type",IF($G278="","Missing Priority",IF($H278="","Missing Date Opened",IF($J278="","Missing Status",IF(AND($R278="Active",$K278=""),"Missing Target Date",IF(AND($J278="Resolved",$O278=""),"Missing Resolution Date",IF(AND(OR($J278="Resolved",$J278="Canceled"),$P278=""),"Missing Resolution Outcome",IF($X278&lt;&gt;"OK",$X278,"OK"))))))))))))</f>
        <v/>
      </c>
      <c r="Z278" s="27">
        <f>IF($A278="","",IF($Y278&lt;&gt;"OK","Data Issue",IF($G278="Critical","Critical",IF($V278="Overdue","Overdue",IF($W278="Follow-Up Needed","Follow-Up Needed",IF($I278="","Unassigned",""))))))</f>
        <v/>
      </c>
    </row>
    <row r="279">
      <c r="A279" s="22" t="n"/>
      <c r="B279" s="22" t="n"/>
      <c r="C279" s="22" t="n"/>
      <c r="D279" s="22" t="n"/>
      <c r="E279" s="22" t="n"/>
      <c r="F279" s="22" t="n"/>
      <c r="G279" s="22" t="n"/>
      <c r="H279" s="33" t="n"/>
      <c r="I279" s="22" t="n"/>
      <c r="J279" s="22" t="n"/>
      <c r="K279" s="33" t="n"/>
      <c r="L279" s="33" t="n"/>
      <c r="M279" s="33" t="n"/>
      <c r="N279" s="24" t="n"/>
      <c r="O279" s="33" t="n"/>
      <c r="P279" s="24" t="n"/>
      <c r="Q279" s="24" t="n"/>
      <c r="R279" s="25">
        <f>IF($A279="","",IF(OR($J279="Resolved",$J279="Canceled"),"Closed","Active"))</f>
        <v/>
      </c>
      <c r="S279" s="26">
        <f>IF(OR($A279="",$H279=""),"",MAX(0,IF(AND($J279="Resolved",ISNUMBER($O279)),$O279,Dashboard!$B$3)-$H279))</f>
        <v/>
      </c>
      <c r="T279" s="26">
        <f>IF($A279="","",IF($L279="","",MAX(0,Dashboard!$B$3-$L279)))</f>
        <v/>
      </c>
      <c r="U279" s="25">
        <f>IF($S279="","",IF($S279&lt;=7,"0–7 Days",IF($S279&lt;=14,"8–14 Days",IF($S279&lt;=30,"15–30 Days",IF($S279&lt;=60,"31–60 Days","61+ Days")))))</f>
        <v/>
      </c>
      <c r="V279" s="25">
        <f>IF($A279="","",IF($R279="Closed","Closed",IF($K279="","No Target Date",IF($K279&lt;Dashboard!$B$3,"Overdue",IF($K279&lt;=Dashboard!$B$3+Dashboard!$E$3,"Due Soon","On Track")))))</f>
        <v/>
      </c>
      <c r="W279" s="25">
        <f>IF($A279="","",IF($R279="Closed","",IF(AND($M279&lt;&gt;"",$M279&lt;Dashboard!$B$3),"Follow-Up Needed",IF(AND($L279&lt;&gt;"",Dashboard!$B$3-$L279&gt;Dashboard!$I$3),"Follow-Up Needed",""))))</f>
        <v/>
      </c>
      <c r="X279" s="27">
        <f>IF($A279="","",IF(OR($E279="",$F279=""),"Missing Type or Category",IF(COUNTIFS(Lists!$E$2:$E$15,$F279,Lists!$F$2:$F$15,$E279)=1,"OK","Category Mismatch")))</f>
        <v/>
      </c>
      <c r="Y279" s="27">
        <f>IF($A279="","",IF($B279="","Missing Learner Alias",IF($C279="","Missing Program",IF($D279="","Missing Delivery Site",IF($E279="","Missing Hold Category",IF($F279="","Missing Hold Type",IF($G279="","Missing Priority",IF($H279="","Missing Date Opened",IF($J279="","Missing Status",IF(AND($R279="Active",$K279=""),"Missing Target Date",IF(AND($J279="Resolved",$O279=""),"Missing Resolution Date",IF(AND(OR($J279="Resolved",$J279="Canceled"),$P279=""),"Missing Resolution Outcome",IF($X279&lt;&gt;"OK",$X279,"OK"))))))))))))</f>
        <v/>
      </c>
      <c r="Z279" s="27">
        <f>IF($A279="","",IF($Y279&lt;&gt;"OK","Data Issue",IF($G279="Critical","Critical",IF($V279="Overdue","Overdue",IF($W279="Follow-Up Needed","Follow-Up Needed",IF($I279="","Unassigned",""))))))</f>
        <v/>
      </c>
    </row>
    <row r="280">
      <c r="A280" s="22" t="n"/>
      <c r="B280" s="22" t="n"/>
      <c r="C280" s="22" t="n"/>
      <c r="D280" s="22" t="n"/>
      <c r="E280" s="22" t="n"/>
      <c r="F280" s="22" t="n"/>
      <c r="G280" s="22" t="n"/>
      <c r="H280" s="33" t="n"/>
      <c r="I280" s="22" t="n"/>
      <c r="J280" s="22" t="n"/>
      <c r="K280" s="33" t="n"/>
      <c r="L280" s="33" t="n"/>
      <c r="M280" s="33" t="n"/>
      <c r="N280" s="24" t="n"/>
      <c r="O280" s="33" t="n"/>
      <c r="P280" s="24" t="n"/>
      <c r="Q280" s="24" t="n"/>
      <c r="R280" s="25">
        <f>IF($A280="","",IF(OR($J280="Resolved",$J280="Canceled"),"Closed","Active"))</f>
        <v/>
      </c>
      <c r="S280" s="26">
        <f>IF(OR($A280="",$H280=""),"",MAX(0,IF(AND($J280="Resolved",ISNUMBER($O280)),$O280,Dashboard!$B$3)-$H280))</f>
        <v/>
      </c>
      <c r="T280" s="26">
        <f>IF($A280="","",IF($L280="","",MAX(0,Dashboard!$B$3-$L280)))</f>
        <v/>
      </c>
      <c r="U280" s="25">
        <f>IF($S280="","",IF($S280&lt;=7,"0–7 Days",IF($S280&lt;=14,"8–14 Days",IF($S280&lt;=30,"15–30 Days",IF($S280&lt;=60,"31–60 Days","61+ Days")))))</f>
        <v/>
      </c>
      <c r="V280" s="25">
        <f>IF($A280="","",IF($R280="Closed","Closed",IF($K280="","No Target Date",IF($K280&lt;Dashboard!$B$3,"Overdue",IF($K280&lt;=Dashboard!$B$3+Dashboard!$E$3,"Due Soon","On Track")))))</f>
        <v/>
      </c>
      <c r="W280" s="25">
        <f>IF($A280="","",IF($R280="Closed","",IF(AND($M280&lt;&gt;"",$M280&lt;Dashboard!$B$3),"Follow-Up Needed",IF(AND($L280&lt;&gt;"",Dashboard!$B$3-$L280&gt;Dashboard!$I$3),"Follow-Up Needed",""))))</f>
        <v/>
      </c>
      <c r="X280" s="27">
        <f>IF($A280="","",IF(OR($E280="",$F280=""),"Missing Type or Category",IF(COUNTIFS(Lists!$E$2:$E$15,$F280,Lists!$F$2:$F$15,$E280)=1,"OK","Category Mismatch")))</f>
        <v/>
      </c>
      <c r="Y280" s="27">
        <f>IF($A280="","",IF($B280="","Missing Learner Alias",IF($C280="","Missing Program",IF($D280="","Missing Delivery Site",IF($E280="","Missing Hold Category",IF($F280="","Missing Hold Type",IF($G280="","Missing Priority",IF($H280="","Missing Date Opened",IF($J280="","Missing Status",IF(AND($R280="Active",$K280=""),"Missing Target Date",IF(AND($J280="Resolved",$O280=""),"Missing Resolution Date",IF(AND(OR($J280="Resolved",$J280="Canceled"),$P280=""),"Missing Resolution Outcome",IF($X280&lt;&gt;"OK",$X280,"OK"))))))))))))</f>
        <v/>
      </c>
      <c r="Z280" s="27">
        <f>IF($A280="","",IF($Y280&lt;&gt;"OK","Data Issue",IF($G280="Critical","Critical",IF($V280="Overdue","Overdue",IF($W280="Follow-Up Needed","Follow-Up Needed",IF($I280="","Unassigned",""))))))</f>
        <v/>
      </c>
    </row>
    <row r="281">
      <c r="A281" s="22" t="n"/>
      <c r="B281" s="22" t="n"/>
      <c r="C281" s="22" t="n"/>
      <c r="D281" s="22" t="n"/>
      <c r="E281" s="22" t="n"/>
      <c r="F281" s="22" t="n"/>
      <c r="G281" s="22" t="n"/>
      <c r="H281" s="33" t="n"/>
      <c r="I281" s="22" t="n"/>
      <c r="J281" s="22" t="n"/>
      <c r="K281" s="33" t="n"/>
      <c r="L281" s="33" t="n"/>
      <c r="M281" s="33" t="n"/>
      <c r="N281" s="24" t="n"/>
      <c r="O281" s="33" t="n"/>
      <c r="P281" s="24" t="n"/>
      <c r="Q281" s="24" t="n"/>
      <c r="R281" s="25">
        <f>IF($A281="","",IF(OR($J281="Resolved",$J281="Canceled"),"Closed","Active"))</f>
        <v/>
      </c>
      <c r="S281" s="26">
        <f>IF(OR($A281="",$H281=""),"",MAX(0,IF(AND($J281="Resolved",ISNUMBER($O281)),$O281,Dashboard!$B$3)-$H281))</f>
        <v/>
      </c>
      <c r="T281" s="26">
        <f>IF($A281="","",IF($L281="","",MAX(0,Dashboard!$B$3-$L281)))</f>
        <v/>
      </c>
      <c r="U281" s="25">
        <f>IF($S281="","",IF($S281&lt;=7,"0–7 Days",IF($S281&lt;=14,"8–14 Days",IF($S281&lt;=30,"15–30 Days",IF($S281&lt;=60,"31–60 Days","61+ Days")))))</f>
        <v/>
      </c>
      <c r="V281" s="25">
        <f>IF($A281="","",IF($R281="Closed","Closed",IF($K281="","No Target Date",IF($K281&lt;Dashboard!$B$3,"Overdue",IF($K281&lt;=Dashboard!$B$3+Dashboard!$E$3,"Due Soon","On Track")))))</f>
        <v/>
      </c>
      <c r="W281" s="25">
        <f>IF($A281="","",IF($R281="Closed","",IF(AND($M281&lt;&gt;"",$M281&lt;Dashboard!$B$3),"Follow-Up Needed",IF(AND($L281&lt;&gt;"",Dashboard!$B$3-$L281&gt;Dashboard!$I$3),"Follow-Up Needed",""))))</f>
        <v/>
      </c>
      <c r="X281" s="27">
        <f>IF($A281="","",IF(OR($E281="",$F281=""),"Missing Type or Category",IF(COUNTIFS(Lists!$E$2:$E$15,$F281,Lists!$F$2:$F$15,$E281)=1,"OK","Category Mismatch")))</f>
        <v/>
      </c>
      <c r="Y281" s="27">
        <f>IF($A281="","",IF($B281="","Missing Learner Alias",IF($C281="","Missing Program",IF($D281="","Missing Delivery Site",IF($E281="","Missing Hold Category",IF($F281="","Missing Hold Type",IF($G281="","Missing Priority",IF($H281="","Missing Date Opened",IF($J281="","Missing Status",IF(AND($R281="Active",$K281=""),"Missing Target Date",IF(AND($J281="Resolved",$O281=""),"Missing Resolution Date",IF(AND(OR($J281="Resolved",$J281="Canceled"),$P281=""),"Missing Resolution Outcome",IF($X281&lt;&gt;"OK",$X281,"OK"))))))))))))</f>
        <v/>
      </c>
      <c r="Z281" s="27">
        <f>IF($A281="","",IF($Y281&lt;&gt;"OK","Data Issue",IF($G281="Critical","Critical",IF($V281="Overdue","Overdue",IF($W281="Follow-Up Needed","Follow-Up Needed",IF($I281="","Unassigned",""))))))</f>
        <v/>
      </c>
    </row>
    <row r="282">
      <c r="A282" s="22" t="n"/>
      <c r="B282" s="22" t="n"/>
      <c r="C282" s="22" t="n"/>
      <c r="D282" s="22" t="n"/>
      <c r="E282" s="22" t="n"/>
      <c r="F282" s="22" t="n"/>
      <c r="G282" s="22" t="n"/>
      <c r="H282" s="33" t="n"/>
      <c r="I282" s="22" t="n"/>
      <c r="J282" s="22" t="n"/>
      <c r="K282" s="33" t="n"/>
      <c r="L282" s="33" t="n"/>
      <c r="M282" s="33" t="n"/>
      <c r="N282" s="24" t="n"/>
      <c r="O282" s="33" t="n"/>
      <c r="P282" s="24" t="n"/>
      <c r="Q282" s="24" t="n"/>
      <c r="R282" s="25">
        <f>IF($A282="","",IF(OR($J282="Resolved",$J282="Canceled"),"Closed","Active"))</f>
        <v/>
      </c>
      <c r="S282" s="26">
        <f>IF(OR($A282="",$H282=""),"",MAX(0,IF(AND($J282="Resolved",ISNUMBER($O282)),$O282,Dashboard!$B$3)-$H282))</f>
        <v/>
      </c>
      <c r="T282" s="26">
        <f>IF($A282="","",IF($L282="","",MAX(0,Dashboard!$B$3-$L282)))</f>
        <v/>
      </c>
      <c r="U282" s="25">
        <f>IF($S282="","",IF($S282&lt;=7,"0–7 Days",IF($S282&lt;=14,"8–14 Days",IF($S282&lt;=30,"15–30 Days",IF($S282&lt;=60,"31–60 Days","61+ Days")))))</f>
        <v/>
      </c>
      <c r="V282" s="25">
        <f>IF($A282="","",IF($R282="Closed","Closed",IF($K282="","No Target Date",IF($K282&lt;Dashboard!$B$3,"Overdue",IF($K282&lt;=Dashboard!$B$3+Dashboard!$E$3,"Due Soon","On Track")))))</f>
        <v/>
      </c>
      <c r="W282" s="25">
        <f>IF($A282="","",IF($R282="Closed","",IF(AND($M282&lt;&gt;"",$M282&lt;Dashboard!$B$3),"Follow-Up Needed",IF(AND($L282&lt;&gt;"",Dashboard!$B$3-$L282&gt;Dashboard!$I$3),"Follow-Up Needed",""))))</f>
        <v/>
      </c>
      <c r="X282" s="27">
        <f>IF($A282="","",IF(OR($E282="",$F282=""),"Missing Type or Category",IF(COUNTIFS(Lists!$E$2:$E$15,$F282,Lists!$F$2:$F$15,$E282)=1,"OK","Category Mismatch")))</f>
        <v/>
      </c>
      <c r="Y282" s="27">
        <f>IF($A282="","",IF($B282="","Missing Learner Alias",IF($C282="","Missing Program",IF($D282="","Missing Delivery Site",IF($E282="","Missing Hold Category",IF($F282="","Missing Hold Type",IF($G282="","Missing Priority",IF($H282="","Missing Date Opened",IF($J282="","Missing Status",IF(AND($R282="Active",$K282=""),"Missing Target Date",IF(AND($J282="Resolved",$O282=""),"Missing Resolution Date",IF(AND(OR($J282="Resolved",$J282="Canceled"),$P282=""),"Missing Resolution Outcome",IF($X282&lt;&gt;"OK",$X282,"OK"))))))))))))</f>
        <v/>
      </c>
      <c r="Z282" s="27">
        <f>IF($A282="","",IF($Y282&lt;&gt;"OK","Data Issue",IF($G282="Critical","Critical",IF($V282="Overdue","Overdue",IF($W282="Follow-Up Needed","Follow-Up Needed",IF($I282="","Unassigned",""))))))</f>
        <v/>
      </c>
    </row>
    <row r="283">
      <c r="A283" s="22" t="n"/>
      <c r="B283" s="22" t="n"/>
      <c r="C283" s="22" t="n"/>
      <c r="D283" s="22" t="n"/>
      <c r="E283" s="22" t="n"/>
      <c r="F283" s="22" t="n"/>
      <c r="G283" s="22" t="n"/>
      <c r="H283" s="33" t="n"/>
      <c r="I283" s="22" t="n"/>
      <c r="J283" s="22" t="n"/>
      <c r="K283" s="33" t="n"/>
      <c r="L283" s="33" t="n"/>
      <c r="M283" s="33" t="n"/>
      <c r="N283" s="24" t="n"/>
      <c r="O283" s="33" t="n"/>
      <c r="P283" s="24" t="n"/>
      <c r="Q283" s="24" t="n"/>
      <c r="R283" s="25">
        <f>IF($A283="","",IF(OR($J283="Resolved",$J283="Canceled"),"Closed","Active"))</f>
        <v/>
      </c>
      <c r="S283" s="26">
        <f>IF(OR($A283="",$H283=""),"",MAX(0,IF(AND($J283="Resolved",ISNUMBER($O283)),$O283,Dashboard!$B$3)-$H283))</f>
        <v/>
      </c>
      <c r="T283" s="26">
        <f>IF($A283="","",IF($L283="","",MAX(0,Dashboard!$B$3-$L283)))</f>
        <v/>
      </c>
      <c r="U283" s="25">
        <f>IF($S283="","",IF($S283&lt;=7,"0–7 Days",IF($S283&lt;=14,"8–14 Days",IF($S283&lt;=30,"15–30 Days",IF($S283&lt;=60,"31–60 Days","61+ Days")))))</f>
        <v/>
      </c>
      <c r="V283" s="25">
        <f>IF($A283="","",IF($R283="Closed","Closed",IF($K283="","No Target Date",IF($K283&lt;Dashboard!$B$3,"Overdue",IF($K283&lt;=Dashboard!$B$3+Dashboard!$E$3,"Due Soon","On Track")))))</f>
        <v/>
      </c>
      <c r="W283" s="25">
        <f>IF($A283="","",IF($R283="Closed","",IF(AND($M283&lt;&gt;"",$M283&lt;Dashboard!$B$3),"Follow-Up Needed",IF(AND($L283&lt;&gt;"",Dashboard!$B$3-$L283&gt;Dashboard!$I$3),"Follow-Up Needed",""))))</f>
        <v/>
      </c>
      <c r="X283" s="27">
        <f>IF($A283="","",IF(OR($E283="",$F283=""),"Missing Type or Category",IF(COUNTIFS(Lists!$E$2:$E$15,$F283,Lists!$F$2:$F$15,$E283)=1,"OK","Category Mismatch")))</f>
        <v/>
      </c>
      <c r="Y283" s="27">
        <f>IF($A283="","",IF($B283="","Missing Learner Alias",IF($C283="","Missing Program",IF($D283="","Missing Delivery Site",IF($E283="","Missing Hold Category",IF($F283="","Missing Hold Type",IF($G283="","Missing Priority",IF($H283="","Missing Date Opened",IF($J283="","Missing Status",IF(AND($R283="Active",$K283=""),"Missing Target Date",IF(AND($J283="Resolved",$O283=""),"Missing Resolution Date",IF(AND(OR($J283="Resolved",$J283="Canceled"),$P283=""),"Missing Resolution Outcome",IF($X283&lt;&gt;"OK",$X283,"OK"))))))))))))</f>
        <v/>
      </c>
      <c r="Z283" s="27">
        <f>IF($A283="","",IF($Y283&lt;&gt;"OK","Data Issue",IF($G283="Critical","Critical",IF($V283="Overdue","Overdue",IF($W283="Follow-Up Needed","Follow-Up Needed",IF($I283="","Unassigned",""))))))</f>
        <v/>
      </c>
    </row>
    <row r="284">
      <c r="A284" s="22" t="n"/>
      <c r="B284" s="22" t="n"/>
      <c r="C284" s="22" t="n"/>
      <c r="D284" s="22" t="n"/>
      <c r="E284" s="22" t="n"/>
      <c r="F284" s="22" t="n"/>
      <c r="G284" s="22" t="n"/>
      <c r="H284" s="33" t="n"/>
      <c r="I284" s="22" t="n"/>
      <c r="J284" s="22" t="n"/>
      <c r="K284" s="33" t="n"/>
      <c r="L284" s="33" t="n"/>
      <c r="M284" s="33" t="n"/>
      <c r="N284" s="24" t="n"/>
      <c r="O284" s="33" t="n"/>
      <c r="P284" s="24" t="n"/>
      <c r="Q284" s="24" t="n"/>
      <c r="R284" s="25">
        <f>IF($A284="","",IF(OR($J284="Resolved",$J284="Canceled"),"Closed","Active"))</f>
        <v/>
      </c>
      <c r="S284" s="26">
        <f>IF(OR($A284="",$H284=""),"",MAX(0,IF(AND($J284="Resolved",ISNUMBER($O284)),$O284,Dashboard!$B$3)-$H284))</f>
        <v/>
      </c>
      <c r="T284" s="26">
        <f>IF($A284="","",IF($L284="","",MAX(0,Dashboard!$B$3-$L284)))</f>
        <v/>
      </c>
      <c r="U284" s="25">
        <f>IF($S284="","",IF($S284&lt;=7,"0–7 Days",IF($S284&lt;=14,"8–14 Days",IF($S284&lt;=30,"15–30 Days",IF($S284&lt;=60,"31–60 Days","61+ Days")))))</f>
        <v/>
      </c>
      <c r="V284" s="25">
        <f>IF($A284="","",IF($R284="Closed","Closed",IF($K284="","No Target Date",IF($K284&lt;Dashboard!$B$3,"Overdue",IF($K284&lt;=Dashboard!$B$3+Dashboard!$E$3,"Due Soon","On Track")))))</f>
        <v/>
      </c>
      <c r="W284" s="25">
        <f>IF($A284="","",IF($R284="Closed","",IF(AND($M284&lt;&gt;"",$M284&lt;Dashboard!$B$3),"Follow-Up Needed",IF(AND($L284&lt;&gt;"",Dashboard!$B$3-$L284&gt;Dashboard!$I$3),"Follow-Up Needed",""))))</f>
        <v/>
      </c>
      <c r="X284" s="27">
        <f>IF($A284="","",IF(OR($E284="",$F284=""),"Missing Type or Category",IF(COUNTIFS(Lists!$E$2:$E$15,$F284,Lists!$F$2:$F$15,$E284)=1,"OK","Category Mismatch")))</f>
        <v/>
      </c>
      <c r="Y284" s="27">
        <f>IF($A284="","",IF($B284="","Missing Learner Alias",IF($C284="","Missing Program",IF($D284="","Missing Delivery Site",IF($E284="","Missing Hold Category",IF($F284="","Missing Hold Type",IF($G284="","Missing Priority",IF($H284="","Missing Date Opened",IF($J284="","Missing Status",IF(AND($R284="Active",$K284=""),"Missing Target Date",IF(AND($J284="Resolved",$O284=""),"Missing Resolution Date",IF(AND(OR($J284="Resolved",$J284="Canceled"),$P284=""),"Missing Resolution Outcome",IF($X284&lt;&gt;"OK",$X284,"OK"))))))))))))</f>
        <v/>
      </c>
      <c r="Z284" s="27">
        <f>IF($A284="","",IF($Y284&lt;&gt;"OK","Data Issue",IF($G284="Critical","Critical",IF($V284="Overdue","Overdue",IF($W284="Follow-Up Needed","Follow-Up Needed",IF($I284="","Unassigned",""))))))</f>
        <v/>
      </c>
    </row>
    <row r="285">
      <c r="A285" s="22" t="n"/>
      <c r="B285" s="22" t="n"/>
      <c r="C285" s="22" t="n"/>
      <c r="D285" s="22" t="n"/>
      <c r="E285" s="22" t="n"/>
      <c r="F285" s="22" t="n"/>
      <c r="G285" s="22" t="n"/>
      <c r="H285" s="33" t="n"/>
      <c r="I285" s="22" t="n"/>
      <c r="J285" s="22" t="n"/>
      <c r="K285" s="33" t="n"/>
      <c r="L285" s="33" t="n"/>
      <c r="M285" s="33" t="n"/>
      <c r="N285" s="24" t="n"/>
      <c r="O285" s="33" t="n"/>
      <c r="P285" s="24" t="n"/>
      <c r="Q285" s="24" t="n"/>
      <c r="R285" s="25">
        <f>IF($A285="","",IF(OR($J285="Resolved",$J285="Canceled"),"Closed","Active"))</f>
        <v/>
      </c>
      <c r="S285" s="26">
        <f>IF(OR($A285="",$H285=""),"",MAX(0,IF(AND($J285="Resolved",ISNUMBER($O285)),$O285,Dashboard!$B$3)-$H285))</f>
        <v/>
      </c>
      <c r="T285" s="26">
        <f>IF($A285="","",IF($L285="","",MAX(0,Dashboard!$B$3-$L285)))</f>
        <v/>
      </c>
      <c r="U285" s="25">
        <f>IF($S285="","",IF($S285&lt;=7,"0–7 Days",IF($S285&lt;=14,"8–14 Days",IF($S285&lt;=30,"15–30 Days",IF($S285&lt;=60,"31–60 Days","61+ Days")))))</f>
        <v/>
      </c>
      <c r="V285" s="25">
        <f>IF($A285="","",IF($R285="Closed","Closed",IF($K285="","No Target Date",IF($K285&lt;Dashboard!$B$3,"Overdue",IF($K285&lt;=Dashboard!$B$3+Dashboard!$E$3,"Due Soon","On Track")))))</f>
        <v/>
      </c>
      <c r="W285" s="25">
        <f>IF($A285="","",IF($R285="Closed","",IF(AND($M285&lt;&gt;"",$M285&lt;Dashboard!$B$3),"Follow-Up Needed",IF(AND($L285&lt;&gt;"",Dashboard!$B$3-$L285&gt;Dashboard!$I$3),"Follow-Up Needed",""))))</f>
        <v/>
      </c>
      <c r="X285" s="27">
        <f>IF($A285="","",IF(OR($E285="",$F285=""),"Missing Type or Category",IF(COUNTIFS(Lists!$E$2:$E$15,$F285,Lists!$F$2:$F$15,$E285)=1,"OK","Category Mismatch")))</f>
        <v/>
      </c>
      <c r="Y285" s="27">
        <f>IF($A285="","",IF($B285="","Missing Learner Alias",IF($C285="","Missing Program",IF($D285="","Missing Delivery Site",IF($E285="","Missing Hold Category",IF($F285="","Missing Hold Type",IF($G285="","Missing Priority",IF($H285="","Missing Date Opened",IF($J285="","Missing Status",IF(AND($R285="Active",$K285=""),"Missing Target Date",IF(AND($J285="Resolved",$O285=""),"Missing Resolution Date",IF(AND(OR($J285="Resolved",$J285="Canceled"),$P285=""),"Missing Resolution Outcome",IF($X285&lt;&gt;"OK",$X285,"OK"))))))))))))</f>
        <v/>
      </c>
      <c r="Z285" s="27">
        <f>IF($A285="","",IF($Y285&lt;&gt;"OK","Data Issue",IF($G285="Critical","Critical",IF($V285="Overdue","Overdue",IF($W285="Follow-Up Needed","Follow-Up Needed",IF($I285="","Unassigned",""))))))</f>
        <v/>
      </c>
    </row>
    <row r="286">
      <c r="A286" s="22" t="n"/>
      <c r="B286" s="22" t="n"/>
      <c r="C286" s="22" t="n"/>
      <c r="D286" s="22" t="n"/>
      <c r="E286" s="22" t="n"/>
      <c r="F286" s="22" t="n"/>
      <c r="G286" s="22" t="n"/>
      <c r="H286" s="33" t="n"/>
      <c r="I286" s="22" t="n"/>
      <c r="J286" s="22" t="n"/>
      <c r="K286" s="33" t="n"/>
      <c r="L286" s="33" t="n"/>
      <c r="M286" s="33" t="n"/>
      <c r="N286" s="24" t="n"/>
      <c r="O286" s="33" t="n"/>
      <c r="P286" s="24" t="n"/>
      <c r="Q286" s="24" t="n"/>
      <c r="R286" s="25">
        <f>IF($A286="","",IF(OR($J286="Resolved",$J286="Canceled"),"Closed","Active"))</f>
        <v/>
      </c>
      <c r="S286" s="26">
        <f>IF(OR($A286="",$H286=""),"",MAX(0,IF(AND($J286="Resolved",ISNUMBER($O286)),$O286,Dashboard!$B$3)-$H286))</f>
        <v/>
      </c>
      <c r="T286" s="26">
        <f>IF($A286="","",IF($L286="","",MAX(0,Dashboard!$B$3-$L286)))</f>
        <v/>
      </c>
      <c r="U286" s="25">
        <f>IF($S286="","",IF($S286&lt;=7,"0–7 Days",IF($S286&lt;=14,"8–14 Days",IF($S286&lt;=30,"15–30 Days",IF($S286&lt;=60,"31–60 Days","61+ Days")))))</f>
        <v/>
      </c>
      <c r="V286" s="25">
        <f>IF($A286="","",IF($R286="Closed","Closed",IF($K286="","No Target Date",IF($K286&lt;Dashboard!$B$3,"Overdue",IF($K286&lt;=Dashboard!$B$3+Dashboard!$E$3,"Due Soon","On Track")))))</f>
        <v/>
      </c>
      <c r="W286" s="25">
        <f>IF($A286="","",IF($R286="Closed","",IF(AND($M286&lt;&gt;"",$M286&lt;Dashboard!$B$3),"Follow-Up Needed",IF(AND($L286&lt;&gt;"",Dashboard!$B$3-$L286&gt;Dashboard!$I$3),"Follow-Up Needed",""))))</f>
        <v/>
      </c>
      <c r="X286" s="27">
        <f>IF($A286="","",IF(OR($E286="",$F286=""),"Missing Type or Category",IF(COUNTIFS(Lists!$E$2:$E$15,$F286,Lists!$F$2:$F$15,$E286)=1,"OK","Category Mismatch")))</f>
        <v/>
      </c>
      <c r="Y286" s="27">
        <f>IF($A286="","",IF($B286="","Missing Learner Alias",IF($C286="","Missing Program",IF($D286="","Missing Delivery Site",IF($E286="","Missing Hold Category",IF($F286="","Missing Hold Type",IF($G286="","Missing Priority",IF($H286="","Missing Date Opened",IF($J286="","Missing Status",IF(AND($R286="Active",$K286=""),"Missing Target Date",IF(AND($J286="Resolved",$O286=""),"Missing Resolution Date",IF(AND(OR($J286="Resolved",$J286="Canceled"),$P286=""),"Missing Resolution Outcome",IF($X286&lt;&gt;"OK",$X286,"OK"))))))))))))</f>
        <v/>
      </c>
      <c r="Z286" s="27">
        <f>IF($A286="","",IF($Y286&lt;&gt;"OK","Data Issue",IF($G286="Critical","Critical",IF($V286="Overdue","Overdue",IF($W286="Follow-Up Needed","Follow-Up Needed",IF($I286="","Unassigned",""))))))</f>
        <v/>
      </c>
    </row>
    <row r="287">
      <c r="A287" s="22" t="n"/>
      <c r="B287" s="22" t="n"/>
      <c r="C287" s="22" t="n"/>
      <c r="D287" s="22" t="n"/>
      <c r="E287" s="22" t="n"/>
      <c r="F287" s="22" t="n"/>
      <c r="G287" s="22" t="n"/>
      <c r="H287" s="33" t="n"/>
      <c r="I287" s="22" t="n"/>
      <c r="J287" s="22" t="n"/>
      <c r="K287" s="33" t="n"/>
      <c r="L287" s="33" t="n"/>
      <c r="M287" s="33" t="n"/>
      <c r="N287" s="24" t="n"/>
      <c r="O287" s="33" t="n"/>
      <c r="P287" s="24" t="n"/>
      <c r="Q287" s="24" t="n"/>
      <c r="R287" s="25">
        <f>IF($A287="","",IF(OR($J287="Resolved",$J287="Canceled"),"Closed","Active"))</f>
        <v/>
      </c>
      <c r="S287" s="26">
        <f>IF(OR($A287="",$H287=""),"",MAX(0,IF(AND($J287="Resolved",ISNUMBER($O287)),$O287,Dashboard!$B$3)-$H287))</f>
        <v/>
      </c>
      <c r="T287" s="26">
        <f>IF($A287="","",IF($L287="","",MAX(0,Dashboard!$B$3-$L287)))</f>
        <v/>
      </c>
      <c r="U287" s="25">
        <f>IF($S287="","",IF($S287&lt;=7,"0–7 Days",IF($S287&lt;=14,"8–14 Days",IF($S287&lt;=30,"15–30 Days",IF($S287&lt;=60,"31–60 Days","61+ Days")))))</f>
        <v/>
      </c>
      <c r="V287" s="25">
        <f>IF($A287="","",IF($R287="Closed","Closed",IF($K287="","No Target Date",IF($K287&lt;Dashboard!$B$3,"Overdue",IF($K287&lt;=Dashboard!$B$3+Dashboard!$E$3,"Due Soon","On Track")))))</f>
        <v/>
      </c>
      <c r="W287" s="25">
        <f>IF($A287="","",IF($R287="Closed","",IF(AND($M287&lt;&gt;"",$M287&lt;Dashboard!$B$3),"Follow-Up Needed",IF(AND($L287&lt;&gt;"",Dashboard!$B$3-$L287&gt;Dashboard!$I$3),"Follow-Up Needed",""))))</f>
        <v/>
      </c>
      <c r="X287" s="27">
        <f>IF($A287="","",IF(OR($E287="",$F287=""),"Missing Type or Category",IF(COUNTIFS(Lists!$E$2:$E$15,$F287,Lists!$F$2:$F$15,$E287)=1,"OK","Category Mismatch")))</f>
        <v/>
      </c>
      <c r="Y287" s="27">
        <f>IF($A287="","",IF($B287="","Missing Learner Alias",IF($C287="","Missing Program",IF($D287="","Missing Delivery Site",IF($E287="","Missing Hold Category",IF($F287="","Missing Hold Type",IF($G287="","Missing Priority",IF($H287="","Missing Date Opened",IF($J287="","Missing Status",IF(AND($R287="Active",$K287=""),"Missing Target Date",IF(AND($J287="Resolved",$O287=""),"Missing Resolution Date",IF(AND(OR($J287="Resolved",$J287="Canceled"),$P287=""),"Missing Resolution Outcome",IF($X287&lt;&gt;"OK",$X287,"OK"))))))))))))</f>
        <v/>
      </c>
      <c r="Z287" s="27">
        <f>IF($A287="","",IF($Y287&lt;&gt;"OK","Data Issue",IF($G287="Critical","Critical",IF($V287="Overdue","Overdue",IF($W287="Follow-Up Needed","Follow-Up Needed",IF($I287="","Unassigned",""))))))</f>
        <v/>
      </c>
    </row>
    <row r="288">
      <c r="A288" s="22" t="n"/>
      <c r="B288" s="22" t="n"/>
      <c r="C288" s="22" t="n"/>
      <c r="D288" s="22" t="n"/>
      <c r="E288" s="22" t="n"/>
      <c r="F288" s="22" t="n"/>
      <c r="G288" s="22" t="n"/>
      <c r="H288" s="33" t="n"/>
      <c r="I288" s="22" t="n"/>
      <c r="J288" s="22" t="n"/>
      <c r="K288" s="33" t="n"/>
      <c r="L288" s="33" t="n"/>
      <c r="M288" s="33" t="n"/>
      <c r="N288" s="24" t="n"/>
      <c r="O288" s="33" t="n"/>
      <c r="P288" s="24" t="n"/>
      <c r="Q288" s="24" t="n"/>
      <c r="R288" s="25">
        <f>IF($A288="","",IF(OR($J288="Resolved",$J288="Canceled"),"Closed","Active"))</f>
        <v/>
      </c>
      <c r="S288" s="26">
        <f>IF(OR($A288="",$H288=""),"",MAX(0,IF(AND($J288="Resolved",ISNUMBER($O288)),$O288,Dashboard!$B$3)-$H288))</f>
        <v/>
      </c>
      <c r="T288" s="26">
        <f>IF($A288="","",IF($L288="","",MAX(0,Dashboard!$B$3-$L288)))</f>
        <v/>
      </c>
      <c r="U288" s="25">
        <f>IF($S288="","",IF($S288&lt;=7,"0–7 Days",IF($S288&lt;=14,"8–14 Days",IF($S288&lt;=30,"15–30 Days",IF($S288&lt;=60,"31–60 Days","61+ Days")))))</f>
        <v/>
      </c>
      <c r="V288" s="25">
        <f>IF($A288="","",IF($R288="Closed","Closed",IF($K288="","No Target Date",IF($K288&lt;Dashboard!$B$3,"Overdue",IF($K288&lt;=Dashboard!$B$3+Dashboard!$E$3,"Due Soon","On Track")))))</f>
        <v/>
      </c>
      <c r="W288" s="25">
        <f>IF($A288="","",IF($R288="Closed","",IF(AND($M288&lt;&gt;"",$M288&lt;Dashboard!$B$3),"Follow-Up Needed",IF(AND($L288&lt;&gt;"",Dashboard!$B$3-$L288&gt;Dashboard!$I$3),"Follow-Up Needed",""))))</f>
        <v/>
      </c>
      <c r="X288" s="27">
        <f>IF($A288="","",IF(OR($E288="",$F288=""),"Missing Type or Category",IF(COUNTIFS(Lists!$E$2:$E$15,$F288,Lists!$F$2:$F$15,$E288)=1,"OK","Category Mismatch")))</f>
        <v/>
      </c>
      <c r="Y288" s="27">
        <f>IF($A288="","",IF($B288="","Missing Learner Alias",IF($C288="","Missing Program",IF($D288="","Missing Delivery Site",IF($E288="","Missing Hold Category",IF($F288="","Missing Hold Type",IF($G288="","Missing Priority",IF($H288="","Missing Date Opened",IF($J288="","Missing Status",IF(AND($R288="Active",$K288=""),"Missing Target Date",IF(AND($J288="Resolved",$O288=""),"Missing Resolution Date",IF(AND(OR($J288="Resolved",$J288="Canceled"),$P288=""),"Missing Resolution Outcome",IF($X288&lt;&gt;"OK",$X288,"OK"))))))))))))</f>
        <v/>
      </c>
      <c r="Z288" s="27">
        <f>IF($A288="","",IF($Y288&lt;&gt;"OK","Data Issue",IF($G288="Critical","Critical",IF($V288="Overdue","Overdue",IF($W288="Follow-Up Needed","Follow-Up Needed",IF($I288="","Unassigned",""))))))</f>
        <v/>
      </c>
    </row>
    <row r="289">
      <c r="A289" s="22" t="n"/>
      <c r="B289" s="22" t="n"/>
      <c r="C289" s="22" t="n"/>
      <c r="D289" s="22" t="n"/>
      <c r="E289" s="22" t="n"/>
      <c r="F289" s="22" t="n"/>
      <c r="G289" s="22" t="n"/>
      <c r="H289" s="33" t="n"/>
      <c r="I289" s="22" t="n"/>
      <c r="J289" s="22" t="n"/>
      <c r="K289" s="33" t="n"/>
      <c r="L289" s="33" t="n"/>
      <c r="M289" s="33" t="n"/>
      <c r="N289" s="24" t="n"/>
      <c r="O289" s="33" t="n"/>
      <c r="P289" s="24" t="n"/>
      <c r="Q289" s="24" t="n"/>
      <c r="R289" s="25">
        <f>IF($A289="","",IF(OR($J289="Resolved",$J289="Canceled"),"Closed","Active"))</f>
        <v/>
      </c>
      <c r="S289" s="26">
        <f>IF(OR($A289="",$H289=""),"",MAX(0,IF(AND($J289="Resolved",ISNUMBER($O289)),$O289,Dashboard!$B$3)-$H289))</f>
        <v/>
      </c>
      <c r="T289" s="26">
        <f>IF($A289="","",IF($L289="","",MAX(0,Dashboard!$B$3-$L289)))</f>
        <v/>
      </c>
      <c r="U289" s="25">
        <f>IF($S289="","",IF($S289&lt;=7,"0–7 Days",IF($S289&lt;=14,"8–14 Days",IF($S289&lt;=30,"15–30 Days",IF($S289&lt;=60,"31–60 Days","61+ Days")))))</f>
        <v/>
      </c>
      <c r="V289" s="25">
        <f>IF($A289="","",IF($R289="Closed","Closed",IF($K289="","No Target Date",IF($K289&lt;Dashboard!$B$3,"Overdue",IF($K289&lt;=Dashboard!$B$3+Dashboard!$E$3,"Due Soon","On Track")))))</f>
        <v/>
      </c>
      <c r="W289" s="25">
        <f>IF($A289="","",IF($R289="Closed","",IF(AND($M289&lt;&gt;"",$M289&lt;Dashboard!$B$3),"Follow-Up Needed",IF(AND($L289&lt;&gt;"",Dashboard!$B$3-$L289&gt;Dashboard!$I$3),"Follow-Up Needed",""))))</f>
        <v/>
      </c>
      <c r="X289" s="27">
        <f>IF($A289="","",IF(OR($E289="",$F289=""),"Missing Type or Category",IF(COUNTIFS(Lists!$E$2:$E$15,$F289,Lists!$F$2:$F$15,$E289)=1,"OK","Category Mismatch")))</f>
        <v/>
      </c>
      <c r="Y289" s="27">
        <f>IF($A289="","",IF($B289="","Missing Learner Alias",IF($C289="","Missing Program",IF($D289="","Missing Delivery Site",IF($E289="","Missing Hold Category",IF($F289="","Missing Hold Type",IF($G289="","Missing Priority",IF($H289="","Missing Date Opened",IF($J289="","Missing Status",IF(AND($R289="Active",$K289=""),"Missing Target Date",IF(AND($J289="Resolved",$O289=""),"Missing Resolution Date",IF(AND(OR($J289="Resolved",$J289="Canceled"),$P289=""),"Missing Resolution Outcome",IF($X289&lt;&gt;"OK",$X289,"OK"))))))))))))</f>
        <v/>
      </c>
      <c r="Z289" s="27">
        <f>IF($A289="","",IF($Y289&lt;&gt;"OK","Data Issue",IF($G289="Critical","Critical",IF($V289="Overdue","Overdue",IF($W289="Follow-Up Needed","Follow-Up Needed",IF($I289="","Unassigned",""))))))</f>
        <v/>
      </c>
    </row>
    <row r="290">
      <c r="A290" s="22" t="n"/>
      <c r="B290" s="22" t="n"/>
      <c r="C290" s="22" t="n"/>
      <c r="D290" s="22" t="n"/>
      <c r="E290" s="22" t="n"/>
      <c r="F290" s="22" t="n"/>
      <c r="G290" s="22" t="n"/>
      <c r="H290" s="33" t="n"/>
      <c r="I290" s="22" t="n"/>
      <c r="J290" s="22" t="n"/>
      <c r="K290" s="33" t="n"/>
      <c r="L290" s="33" t="n"/>
      <c r="M290" s="33" t="n"/>
      <c r="N290" s="24" t="n"/>
      <c r="O290" s="33" t="n"/>
      <c r="P290" s="24" t="n"/>
      <c r="Q290" s="24" t="n"/>
      <c r="R290" s="25">
        <f>IF($A290="","",IF(OR($J290="Resolved",$J290="Canceled"),"Closed","Active"))</f>
        <v/>
      </c>
      <c r="S290" s="26">
        <f>IF(OR($A290="",$H290=""),"",MAX(0,IF(AND($J290="Resolved",ISNUMBER($O290)),$O290,Dashboard!$B$3)-$H290))</f>
        <v/>
      </c>
      <c r="T290" s="26">
        <f>IF($A290="","",IF($L290="","",MAX(0,Dashboard!$B$3-$L290)))</f>
        <v/>
      </c>
      <c r="U290" s="25">
        <f>IF($S290="","",IF($S290&lt;=7,"0–7 Days",IF($S290&lt;=14,"8–14 Days",IF($S290&lt;=30,"15–30 Days",IF($S290&lt;=60,"31–60 Days","61+ Days")))))</f>
        <v/>
      </c>
      <c r="V290" s="25">
        <f>IF($A290="","",IF($R290="Closed","Closed",IF($K290="","No Target Date",IF($K290&lt;Dashboard!$B$3,"Overdue",IF($K290&lt;=Dashboard!$B$3+Dashboard!$E$3,"Due Soon","On Track")))))</f>
        <v/>
      </c>
      <c r="W290" s="25">
        <f>IF($A290="","",IF($R290="Closed","",IF(AND($M290&lt;&gt;"",$M290&lt;Dashboard!$B$3),"Follow-Up Needed",IF(AND($L290&lt;&gt;"",Dashboard!$B$3-$L290&gt;Dashboard!$I$3),"Follow-Up Needed",""))))</f>
        <v/>
      </c>
      <c r="X290" s="27">
        <f>IF($A290="","",IF(OR($E290="",$F290=""),"Missing Type or Category",IF(COUNTIFS(Lists!$E$2:$E$15,$F290,Lists!$F$2:$F$15,$E290)=1,"OK","Category Mismatch")))</f>
        <v/>
      </c>
      <c r="Y290" s="27">
        <f>IF($A290="","",IF($B290="","Missing Learner Alias",IF($C290="","Missing Program",IF($D290="","Missing Delivery Site",IF($E290="","Missing Hold Category",IF($F290="","Missing Hold Type",IF($G290="","Missing Priority",IF($H290="","Missing Date Opened",IF($J290="","Missing Status",IF(AND($R290="Active",$K290=""),"Missing Target Date",IF(AND($J290="Resolved",$O290=""),"Missing Resolution Date",IF(AND(OR($J290="Resolved",$J290="Canceled"),$P290=""),"Missing Resolution Outcome",IF($X290&lt;&gt;"OK",$X290,"OK"))))))))))))</f>
        <v/>
      </c>
      <c r="Z290" s="27">
        <f>IF($A290="","",IF($Y290&lt;&gt;"OK","Data Issue",IF($G290="Critical","Critical",IF($V290="Overdue","Overdue",IF($W290="Follow-Up Needed","Follow-Up Needed",IF($I290="","Unassigned",""))))))</f>
        <v/>
      </c>
    </row>
    <row r="291">
      <c r="A291" s="22" t="n"/>
      <c r="B291" s="22" t="n"/>
      <c r="C291" s="22" t="n"/>
      <c r="D291" s="22" t="n"/>
      <c r="E291" s="22" t="n"/>
      <c r="F291" s="22" t="n"/>
      <c r="G291" s="22" t="n"/>
      <c r="H291" s="33" t="n"/>
      <c r="I291" s="22" t="n"/>
      <c r="J291" s="22" t="n"/>
      <c r="K291" s="33" t="n"/>
      <c r="L291" s="33" t="n"/>
      <c r="M291" s="33" t="n"/>
      <c r="N291" s="24" t="n"/>
      <c r="O291" s="33" t="n"/>
      <c r="P291" s="24" t="n"/>
      <c r="Q291" s="24" t="n"/>
      <c r="R291" s="25">
        <f>IF($A291="","",IF(OR($J291="Resolved",$J291="Canceled"),"Closed","Active"))</f>
        <v/>
      </c>
      <c r="S291" s="26">
        <f>IF(OR($A291="",$H291=""),"",MAX(0,IF(AND($J291="Resolved",ISNUMBER($O291)),$O291,Dashboard!$B$3)-$H291))</f>
        <v/>
      </c>
      <c r="T291" s="26">
        <f>IF($A291="","",IF($L291="","",MAX(0,Dashboard!$B$3-$L291)))</f>
        <v/>
      </c>
      <c r="U291" s="25">
        <f>IF($S291="","",IF($S291&lt;=7,"0–7 Days",IF($S291&lt;=14,"8–14 Days",IF($S291&lt;=30,"15–30 Days",IF($S291&lt;=60,"31–60 Days","61+ Days")))))</f>
        <v/>
      </c>
      <c r="V291" s="25">
        <f>IF($A291="","",IF($R291="Closed","Closed",IF($K291="","No Target Date",IF($K291&lt;Dashboard!$B$3,"Overdue",IF($K291&lt;=Dashboard!$B$3+Dashboard!$E$3,"Due Soon","On Track")))))</f>
        <v/>
      </c>
      <c r="W291" s="25">
        <f>IF($A291="","",IF($R291="Closed","",IF(AND($M291&lt;&gt;"",$M291&lt;Dashboard!$B$3),"Follow-Up Needed",IF(AND($L291&lt;&gt;"",Dashboard!$B$3-$L291&gt;Dashboard!$I$3),"Follow-Up Needed",""))))</f>
        <v/>
      </c>
      <c r="X291" s="27">
        <f>IF($A291="","",IF(OR($E291="",$F291=""),"Missing Type or Category",IF(COUNTIFS(Lists!$E$2:$E$15,$F291,Lists!$F$2:$F$15,$E291)=1,"OK","Category Mismatch")))</f>
        <v/>
      </c>
      <c r="Y291" s="27">
        <f>IF($A291="","",IF($B291="","Missing Learner Alias",IF($C291="","Missing Program",IF($D291="","Missing Delivery Site",IF($E291="","Missing Hold Category",IF($F291="","Missing Hold Type",IF($G291="","Missing Priority",IF($H291="","Missing Date Opened",IF($J291="","Missing Status",IF(AND($R291="Active",$K291=""),"Missing Target Date",IF(AND($J291="Resolved",$O291=""),"Missing Resolution Date",IF(AND(OR($J291="Resolved",$J291="Canceled"),$P291=""),"Missing Resolution Outcome",IF($X291&lt;&gt;"OK",$X291,"OK"))))))))))))</f>
        <v/>
      </c>
      <c r="Z291" s="27">
        <f>IF($A291="","",IF($Y291&lt;&gt;"OK","Data Issue",IF($G291="Critical","Critical",IF($V291="Overdue","Overdue",IF($W291="Follow-Up Needed","Follow-Up Needed",IF($I291="","Unassigned",""))))))</f>
        <v/>
      </c>
    </row>
    <row r="292">
      <c r="A292" s="22" t="n"/>
      <c r="B292" s="22" t="n"/>
      <c r="C292" s="22" t="n"/>
      <c r="D292" s="22" t="n"/>
      <c r="E292" s="22" t="n"/>
      <c r="F292" s="22" t="n"/>
      <c r="G292" s="22" t="n"/>
      <c r="H292" s="33" t="n"/>
      <c r="I292" s="22" t="n"/>
      <c r="J292" s="22" t="n"/>
      <c r="K292" s="33" t="n"/>
      <c r="L292" s="33" t="n"/>
      <c r="M292" s="33" t="n"/>
      <c r="N292" s="24" t="n"/>
      <c r="O292" s="33" t="n"/>
      <c r="P292" s="24" t="n"/>
      <c r="Q292" s="24" t="n"/>
      <c r="R292" s="25">
        <f>IF($A292="","",IF(OR($J292="Resolved",$J292="Canceled"),"Closed","Active"))</f>
        <v/>
      </c>
      <c r="S292" s="26">
        <f>IF(OR($A292="",$H292=""),"",MAX(0,IF(AND($J292="Resolved",ISNUMBER($O292)),$O292,Dashboard!$B$3)-$H292))</f>
        <v/>
      </c>
      <c r="T292" s="26">
        <f>IF($A292="","",IF($L292="","",MAX(0,Dashboard!$B$3-$L292)))</f>
        <v/>
      </c>
      <c r="U292" s="25">
        <f>IF($S292="","",IF($S292&lt;=7,"0–7 Days",IF($S292&lt;=14,"8–14 Days",IF($S292&lt;=30,"15–30 Days",IF($S292&lt;=60,"31–60 Days","61+ Days")))))</f>
        <v/>
      </c>
      <c r="V292" s="25">
        <f>IF($A292="","",IF($R292="Closed","Closed",IF($K292="","No Target Date",IF($K292&lt;Dashboard!$B$3,"Overdue",IF($K292&lt;=Dashboard!$B$3+Dashboard!$E$3,"Due Soon","On Track")))))</f>
        <v/>
      </c>
      <c r="W292" s="25">
        <f>IF($A292="","",IF($R292="Closed","",IF(AND($M292&lt;&gt;"",$M292&lt;Dashboard!$B$3),"Follow-Up Needed",IF(AND($L292&lt;&gt;"",Dashboard!$B$3-$L292&gt;Dashboard!$I$3),"Follow-Up Needed",""))))</f>
        <v/>
      </c>
      <c r="X292" s="27">
        <f>IF($A292="","",IF(OR($E292="",$F292=""),"Missing Type or Category",IF(COUNTIFS(Lists!$E$2:$E$15,$F292,Lists!$F$2:$F$15,$E292)=1,"OK","Category Mismatch")))</f>
        <v/>
      </c>
      <c r="Y292" s="27">
        <f>IF($A292="","",IF($B292="","Missing Learner Alias",IF($C292="","Missing Program",IF($D292="","Missing Delivery Site",IF($E292="","Missing Hold Category",IF($F292="","Missing Hold Type",IF($G292="","Missing Priority",IF($H292="","Missing Date Opened",IF($J292="","Missing Status",IF(AND($R292="Active",$K292=""),"Missing Target Date",IF(AND($J292="Resolved",$O292=""),"Missing Resolution Date",IF(AND(OR($J292="Resolved",$J292="Canceled"),$P292=""),"Missing Resolution Outcome",IF($X292&lt;&gt;"OK",$X292,"OK"))))))))))))</f>
        <v/>
      </c>
      <c r="Z292" s="27">
        <f>IF($A292="","",IF($Y292&lt;&gt;"OK","Data Issue",IF($G292="Critical","Critical",IF($V292="Overdue","Overdue",IF($W292="Follow-Up Needed","Follow-Up Needed",IF($I292="","Unassigned",""))))))</f>
        <v/>
      </c>
    </row>
    <row r="293">
      <c r="A293" s="22" t="n"/>
      <c r="B293" s="22" t="n"/>
      <c r="C293" s="22" t="n"/>
      <c r="D293" s="22" t="n"/>
      <c r="E293" s="22" t="n"/>
      <c r="F293" s="22" t="n"/>
      <c r="G293" s="22" t="n"/>
      <c r="H293" s="33" t="n"/>
      <c r="I293" s="22" t="n"/>
      <c r="J293" s="22" t="n"/>
      <c r="K293" s="33" t="n"/>
      <c r="L293" s="33" t="n"/>
      <c r="M293" s="33" t="n"/>
      <c r="N293" s="24" t="n"/>
      <c r="O293" s="33" t="n"/>
      <c r="P293" s="24" t="n"/>
      <c r="Q293" s="24" t="n"/>
      <c r="R293" s="25">
        <f>IF($A293="","",IF(OR($J293="Resolved",$J293="Canceled"),"Closed","Active"))</f>
        <v/>
      </c>
      <c r="S293" s="26">
        <f>IF(OR($A293="",$H293=""),"",MAX(0,IF(AND($J293="Resolved",ISNUMBER($O293)),$O293,Dashboard!$B$3)-$H293))</f>
        <v/>
      </c>
      <c r="T293" s="26">
        <f>IF($A293="","",IF($L293="","",MAX(0,Dashboard!$B$3-$L293)))</f>
        <v/>
      </c>
      <c r="U293" s="25">
        <f>IF($S293="","",IF($S293&lt;=7,"0–7 Days",IF($S293&lt;=14,"8–14 Days",IF($S293&lt;=30,"15–30 Days",IF($S293&lt;=60,"31–60 Days","61+ Days")))))</f>
        <v/>
      </c>
      <c r="V293" s="25">
        <f>IF($A293="","",IF($R293="Closed","Closed",IF($K293="","No Target Date",IF($K293&lt;Dashboard!$B$3,"Overdue",IF($K293&lt;=Dashboard!$B$3+Dashboard!$E$3,"Due Soon","On Track")))))</f>
        <v/>
      </c>
      <c r="W293" s="25">
        <f>IF($A293="","",IF($R293="Closed","",IF(AND($M293&lt;&gt;"",$M293&lt;Dashboard!$B$3),"Follow-Up Needed",IF(AND($L293&lt;&gt;"",Dashboard!$B$3-$L293&gt;Dashboard!$I$3),"Follow-Up Needed",""))))</f>
        <v/>
      </c>
      <c r="X293" s="27">
        <f>IF($A293="","",IF(OR($E293="",$F293=""),"Missing Type or Category",IF(COUNTIFS(Lists!$E$2:$E$15,$F293,Lists!$F$2:$F$15,$E293)=1,"OK","Category Mismatch")))</f>
        <v/>
      </c>
      <c r="Y293" s="27">
        <f>IF($A293="","",IF($B293="","Missing Learner Alias",IF($C293="","Missing Program",IF($D293="","Missing Delivery Site",IF($E293="","Missing Hold Category",IF($F293="","Missing Hold Type",IF($G293="","Missing Priority",IF($H293="","Missing Date Opened",IF($J293="","Missing Status",IF(AND($R293="Active",$K293=""),"Missing Target Date",IF(AND($J293="Resolved",$O293=""),"Missing Resolution Date",IF(AND(OR($J293="Resolved",$J293="Canceled"),$P293=""),"Missing Resolution Outcome",IF($X293&lt;&gt;"OK",$X293,"OK"))))))))))))</f>
        <v/>
      </c>
      <c r="Z293" s="27">
        <f>IF($A293="","",IF($Y293&lt;&gt;"OK","Data Issue",IF($G293="Critical","Critical",IF($V293="Overdue","Overdue",IF($W293="Follow-Up Needed","Follow-Up Needed",IF($I293="","Unassigned",""))))))</f>
        <v/>
      </c>
    </row>
    <row r="294">
      <c r="A294" s="22" t="n"/>
      <c r="B294" s="22" t="n"/>
      <c r="C294" s="22" t="n"/>
      <c r="D294" s="22" t="n"/>
      <c r="E294" s="22" t="n"/>
      <c r="F294" s="22" t="n"/>
      <c r="G294" s="22" t="n"/>
      <c r="H294" s="33" t="n"/>
      <c r="I294" s="22" t="n"/>
      <c r="J294" s="22" t="n"/>
      <c r="K294" s="33" t="n"/>
      <c r="L294" s="33" t="n"/>
      <c r="M294" s="33" t="n"/>
      <c r="N294" s="24" t="n"/>
      <c r="O294" s="33" t="n"/>
      <c r="P294" s="24" t="n"/>
      <c r="Q294" s="24" t="n"/>
      <c r="R294" s="25">
        <f>IF($A294="","",IF(OR($J294="Resolved",$J294="Canceled"),"Closed","Active"))</f>
        <v/>
      </c>
      <c r="S294" s="26">
        <f>IF(OR($A294="",$H294=""),"",MAX(0,IF(AND($J294="Resolved",ISNUMBER($O294)),$O294,Dashboard!$B$3)-$H294))</f>
        <v/>
      </c>
      <c r="T294" s="26">
        <f>IF($A294="","",IF($L294="","",MAX(0,Dashboard!$B$3-$L294)))</f>
        <v/>
      </c>
      <c r="U294" s="25">
        <f>IF($S294="","",IF($S294&lt;=7,"0–7 Days",IF($S294&lt;=14,"8–14 Days",IF($S294&lt;=30,"15–30 Days",IF($S294&lt;=60,"31–60 Days","61+ Days")))))</f>
        <v/>
      </c>
      <c r="V294" s="25">
        <f>IF($A294="","",IF($R294="Closed","Closed",IF($K294="","No Target Date",IF($K294&lt;Dashboard!$B$3,"Overdue",IF($K294&lt;=Dashboard!$B$3+Dashboard!$E$3,"Due Soon","On Track")))))</f>
        <v/>
      </c>
      <c r="W294" s="25">
        <f>IF($A294="","",IF($R294="Closed","",IF(AND($M294&lt;&gt;"",$M294&lt;Dashboard!$B$3),"Follow-Up Needed",IF(AND($L294&lt;&gt;"",Dashboard!$B$3-$L294&gt;Dashboard!$I$3),"Follow-Up Needed",""))))</f>
        <v/>
      </c>
      <c r="X294" s="27">
        <f>IF($A294="","",IF(OR($E294="",$F294=""),"Missing Type or Category",IF(COUNTIFS(Lists!$E$2:$E$15,$F294,Lists!$F$2:$F$15,$E294)=1,"OK","Category Mismatch")))</f>
        <v/>
      </c>
      <c r="Y294" s="27">
        <f>IF($A294="","",IF($B294="","Missing Learner Alias",IF($C294="","Missing Program",IF($D294="","Missing Delivery Site",IF($E294="","Missing Hold Category",IF($F294="","Missing Hold Type",IF($G294="","Missing Priority",IF($H294="","Missing Date Opened",IF($J294="","Missing Status",IF(AND($R294="Active",$K294=""),"Missing Target Date",IF(AND($J294="Resolved",$O294=""),"Missing Resolution Date",IF(AND(OR($J294="Resolved",$J294="Canceled"),$P294=""),"Missing Resolution Outcome",IF($X294&lt;&gt;"OK",$X294,"OK"))))))))))))</f>
        <v/>
      </c>
      <c r="Z294" s="27">
        <f>IF($A294="","",IF($Y294&lt;&gt;"OK","Data Issue",IF($G294="Critical","Critical",IF($V294="Overdue","Overdue",IF($W294="Follow-Up Needed","Follow-Up Needed",IF($I294="","Unassigned",""))))))</f>
        <v/>
      </c>
    </row>
    <row r="295">
      <c r="A295" s="22" t="n"/>
      <c r="B295" s="22" t="n"/>
      <c r="C295" s="22" t="n"/>
      <c r="D295" s="22" t="n"/>
      <c r="E295" s="22" t="n"/>
      <c r="F295" s="22" t="n"/>
      <c r="G295" s="22" t="n"/>
      <c r="H295" s="33" t="n"/>
      <c r="I295" s="22" t="n"/>
      <c r="J295" s="22" t="n"/>
      <c r="K295" s="33" t="n"/>
      <c r="L295" s="33" t="n"/>
      <c r="M295" s="33" t="n"/>
      <c r="N295" s="24" t="n"/>
      <c r="O295" s="33" t="n"/>
      <c r="P295" s="24" t="n"/>
      <c r="Q295" s="24" t="n"/>
      <c r="R295" s="25">
        <f>IF($A295="","",IF(OR($J295="Resolved",$J295="Canceled"),"Closed","Active"))</f>
        <v/>
      </c>
      <c r="S295" s="26">
        <f>IF(OR($A295="",$H295=""),"",MAX(0,IF(AND($J295="Resolved",ISNUMBER($O295)),$O295,Dashboard!$B$3)-$H295))</f>
        <v/>
      </c>
      <c r="T295" s="26">
        <f>IF($A295="","",IF($L295="","",MAX(0,Dashboard!$B$3-$L295)))</f>
        <v/>
      </c>
      <c r="U295" s="25">
        <f>IF($S295="","",IF($S295&lt;=7,"0–7 Days",IF($S295&lt;=14,"8–14 Days",IF($S295&lt;=30,"15–30 Days",IF($S295&lt;=60,"31–60 Days","61+ Days")))))</f>
        <v/>
      </c>
      <c r="V295" s="25">
        <f>IF($A295="","",IF($R295="Closed","Closed",IF($K295="","No Target Date",IF($K295&lt;Dashboard!$B$3,"Overdue",IF($K295&lt;=Dashboard!$B$3+Dashboard!$E$3,"Due Soon","On Track")))))</f>
        <v/>
      </c>
      <c r="W295" s="25">
        <f>IF($A295="","",IF($R295="Closed","",IF(AND($M295&lt;&gt;"",$M295&lt;Dashboard!$B$3),"Follow-Up Needed",IF(AND($L295&lt;&gt;"",Dashboard!$B$3-$L295&gt;Dashboard!$I$3),"Follow-Up Needed",""))))</f>
        <v/>
      </c>
      <c r="X295" s="27">
        <f>IF($A295="","",IF(OR($E295="",$F295=""),"Missing Type or Category",IF(COUNTIFS(Lists!$E$2:$E$15,$F295,Lists!$F$2:$F$15,$E295)=1,"OK","Category Mismatch")))</f>
        <v/>
      </c>
      <c r="Y295" s="27">
        <f>IF($A295="","",IF($B295="","Missing Learner Alias",IF($C295="","Missing Program",IF($D295="","Missing Delivery Site",IF($E295="","Missing Hold Category",IF($F295="","Missing Hold Type",IF($G295="","Missing Priority",IF($H295="","Missing Date Opened",IF($J295="","Missing Status",IF(AND($R295="Active",$K295=""),"Missing Target Date",IF(AND($J295="Resolved",$O295=""),"Missing Resolution Date",IF(AND(OR($J295="Resolved",$J295="Canceled"),$P295=""),"Missing Resolution Outcome",IF($X295&lt;&gt;"OK",$X295,"OK"))))))))))))</f>
        <v/>
      </c>
      <c r="Z295" s="27">
        <f>IF($A295="","",IF($Y295&lt;&gt;"OK","Data Issue",IF($G295="Critical","Critical",IF($V295="Overdue","Overdue",IF($W295="Follow-Up Needed","Follow-Up Needed",IF($I295="","Unassigned",""))))))</f>
        <v/>
      </c>
    </row>
    <row r="296">
      <c r="A296" s="22" t="n"/>
      <c r="B296" s="22" t="n"/>
      <c r="C296" s="22" t="n"/>
      <c r="D296" s="22" t="n"/>
      <c r="E296" s="22" t="n"/>
      <c r="F296" s="22" t="n"/>
      <c r="G296" s="22" t="n"/>
      <c r="H296" s="33" t="n"/>
      <c r="I296" s="22" t="n"/>
      <c r="J296" s="22" t="n"/>
      <c r="K296" s="33" t="n"/>
      <c r="L296" s="33" t="n"/>
      <c r="M296" s="33" t="n"/>
      <c r="N296" s="24" t="n"/>
      <c r="O296" s="33" t="n"/>
      <c r="P296" s="24" t="n"/>
      <c r="Q296" s="24" t="n"/>
      <c r="R296" s="25">
        <f>IF($A296="","",IF(OR($J296="Resolved",$J296="Canceled"),"Closed","Active"))</f>
        <v/>
      </c>
      <c r="S296" s="26">
        <f>IF(OR($A296="",$H296=""),"",MAX(0,IF(AND($J296="Resolved",ISNUMBER($O296)),$O296,Dashboard!$B$3)-$H296))</f>
        <v/>
      </c>
      <c r="T296" s="26">
        <f>IF($A296="","",IF($L296="","",MAX(0,Dashboard!$B$3-$L296)))</f>
        <v/>
      </c>
      <c r="U296" s="25">
        <f>IF($S296="","",IF($S296&lt;=7,"0–7 Days",IF($S296&lt;=14,"8–14 Days",IF($S296&lt;=30,"15–30 Days",IF($S296&lt;=60,"31–60 Days","61+ Days")))))</f>
        <v/>
      </c>
      <c r="V296" s="25">
        <f>IF($A296="","",IF($R296="Closed","Closed",IF($K296="","No Target Date",IF($K296&lt;Dashboard!$B$3,"Overdue",IF($K296&lt;=Dashboard!$B$3+Dashboard!$E$3,"Due Soon","On Track")))))</f>
        <v/>
      </c>
      <c r="W296" s="25">
        <f>IF($A296="","",IF($R296="Closed","",IF(AND($M296&lt;&gt;"",$M296&lt;Dashboard!$B$3),"Follow-Up Needed",IF(AND($L296&lt;&gt;"",Dashboard!$B$3-$L296&gt;Dashboard!$I$3),"Follow-Up Needed",""))))</f>
        <v/>
      </c>
      <c r="X296" s="27">
        <f>IF($A296="","",IF(OR($E296="",$F296=""),"Missing Type or Category",IF(COUNTIFS(Lists!$E$2:$E$15,$F296,Lists!$F$2:$F$15,$E296)=1,"OK","Category Mismatch")))</f>
        <v/>
      </c>
      <c r="Y296" s="27">
        <f>IF($A296="","",IF($B296="","Missing Learner Alias",IF($C296="","Missing Program",IF($D296="","Missing Delivery Site",IF($E296="","Missing Hold Category",IF($F296="","Missing Hold Type",IF($G296="","Missing Priority",IF($H296="","Missing Date Opened",IF($J296="","Missing Status",IF(AND($R296="Active",$K296=""),"Missing Target Date",IF(AND($J296="Resolved",$O296=""),"Missing Resolution Date",IF(AND(OR($J296="Resolved",$J296="Canceled"),$P296=""),"Missing Resolution Outcome",IF($X296&lt;&gt;"OK",$X296,"OK"))))))))))))</f>
        <v/>
      </c>
      <c r="Z296" s="27">
        <f>IF($A296="","",IF($Y296&lt;&gt;"OK","Data Issue",IF($G296="Critical","Critical",IF($V296="Overdue","Overdue",IF($W296="Follow-Up Needed","Follow-Up Needed",IF($I296="","Unassigned",""))))))</f>
        <v/>
      </c>
    </row>
    <row r="297">
      <c r="A297" s="22" t="n"/>
      <c r="B297" s="22" t="n"/>
      <c r="C297" s="22" t="n"/>
      <c r="D297" s="22" t="n"/>
      <c r="E297" s="22" t="n"/>
      <c r="F297" s="22" t="n"/>
      <c r="G297" s="22" t="n"/>
      <c r="H297" s="33" t="n"/>
      <c r="I297" s="22" t="n"/>
      <c r="J297" s="22" t="n"/>
      <c r="K297" s="33" t="n"/>
      <c r="L297" s="33" t="n"/>
      <c r="M297" s="33" t="n"/>
      <c r="N297" s="24" t="n"/>
      <c r="O297" s="33" t="n"/>
      <c r="P297" s="24" t="n"/>
      <c r="Q297" s="24" t="n"/>
      <c r="R297" s="25">
        <f>IF($A297="","",IF(OR($J297="Resolved",$J297="Canceled"),"Closed","Active"))</f>
        <v/>
      </c>
      <c r="S297" s="26">
        <f>IF(OR($A297="",$H297=""),"",MAX(0,IF(AND($J297="Resolved",ISNUMBER($O297)),$O297,Dashboard!$B$3)-$H297))</f>
        <v/>
      </c>
      <c r="T297" s="26">
        <f>IF($A297="","",IF($L297="","",MAX(0,Dashboard!$B$3-$L297)))</f>
        <v/>
      </c>
      <c r="U297" s="25">
        <f>IF($S297="","",IF($S297&lt;=7,"0–7 Days",IF($S297&lt;=14,"8–14 Days",IF($S297&lt;=30,"15–30 Days",IF($S297&lt;=60,"31–60 Days","61+ Days")))))</f>
        <v/>
      </c>
      <c r="V297" s="25">
        <f>IF($A297="","",IF($R297="Closed","Closed",IF($K297="","No Target Date",IF($K297&lt;Dashboard!$B$3,"Overdue",IF($K297&lt;=Dashboard!$B$3+Dashboard!$E$3,"Due Soon","On Track")))))</f>
        <v/>
      </c>
      <c r="W297" s="25">
        <f>IF($A297="","",IF($R297="Closed","",IF(AND($M297&lt;&gt;"",$M297&lt;Dashboard!$B$3),"Follow-Up Needed",IF(AND($L297&lt;&gt;"",Dashboard!$B$3-$L297&gt;Dashboard!$I$3),"Follow-Up Needed",""))))</f>
        <v/>
      </c>
      <c r="X297" s="27">
        <f>IF($A297="","",IF(OR($E297="",$F297=""),"Missing Type or Category",IF(COUNTIFS(Lists!$E$2:$E$15,$F297,Lists!$F$2:$F$15,$E297)=1,"OK","Category Mismatch")))</f>
        <v/>
      </c>
      <c r="Y297" s="27">
        <f>IF($A297="","",IF($B297="","Missing Learner Alias",IF($C297="","Missing Program",IF($D297="","Missing Delivery Site",IF($E297="","Missing Hold Category",IF($F297="","Missing Hold Type",IF($G297="","Missing Priority",IF($H297="","Missing Date Opened",IF($J297="","Missing Status",IF(AND($R297="Active",$K297=""),"Missing Target Date",IF(AND($J297="Resolved",$O297=""),"Missing Resolution Date",IF(AND(OR($J297="Resolved",$J297="Canceled"),$P297=""),"Missing Resolution Outcome",IF($X297&lt;&gt;"OK",$X297,"OK"))))))))))))</f>
        <v/>
      </c>
      <c r="Z297" s="27">
        <f>IF($A297="","",IF($Y297&lt;&gt;"OK","Data Issue",IF($G297="Critical","Critical",IF($V297="Overdue","Overdue",IF($W297="Follow-Up Needed","Follow-Up Needed",IF($I297="","Unassigned",""))))))</f>
        <v/>
      </c>
    </row>
    <row r="298">
      <c r="A298" s="22" t="n"/>
      <c r="B298" s="22" t="n"/>
      <c r="C298" s="22" t="n"/>
      <c r="D298" s="22" t="n"/>
      <c r="E298" s="22" t="n"/>
      <c r="F298" s="22" t="n"/>
      <c r="G298" s="22" t="n"/>
      <c r="H298" s="33" t="n"/>
      <c r="I298" s="22" t="n"/>
      <c r="J298" s="22" t="n"/>
      <c r="K298" s="33" t="n"/>
      <c r="L298" s="33" t="n"/>
      <c r="M298" s="33" t="n"/>
      <c r="N298" s="24" t="n"/>
      <c r="O298" s="33" t="n"/>
      <c r="P298" s="24" t="n"/>
      <c r="Q298" s="24" t="n"/>
      <c r="R298" s="25">
        <f>IF($A298="","",IF(OR($J298="Resolved",$J298="Canceled"),"Closed","Active"))</f>
        <v/>
      </c>
      <c r="S298" s="26">
        <f>IF(OR($A298="",$H298=""),"",MAX(0,IF(AND($J298="Resolved",ISNUMBER($O298)),$O298,Dashboard!$B$3)-$H298))</f>
        <v/>
      </c>
      <c r="T298" s="26">
        <f>IF($A298="","",IF($L298="","",MAX(0,Dashboard!$B$3-$L298)))</f>
        <v/>
      </c>
      <c r="U298" s="25">
        <f>IF($S298="","",IF($S298&lt;=7,"0–7 Days",IF($S298&lt;=14,"8–14 Days",IF($S298&lt;=30,"15–30 Days",IF($S298&lt;=60,"31–60 Days","61+ Days")))))</f>
        <v/>
      </c>
      <c r="V298" s="25">
        <f>IF($A298="","",IF($R298="Closed","Closed",IF($K298="","No Target Date",IF($K298&lt;Dashboard!$B$3,"Overdue",IF($K298&lt;=Dashboard!$B$3+Dashboard!$E$3,"Due Soon","On Track")))))</f>
        <v/>
      </c>
      <c r="W298" s="25">
        <f>IF($A298="","",IF($R298="Closed","",IF(AND($M298&lt;&gt;"",$M298&lt;Dashboard!$B$3),"Follow-Up Needed",IF(AND($L298&lt;&gt;"",Dashboard!$B$3-$L298&gt;Dashboard!$I$3),"Follow-Up Needed",""))))</f>
        <v/>
      </c>
      <c r="X298" s="27">
        <f>IF($A298="","",IF(OR($E298="",$F298=""),"Missing Type or Category",IF(COUNTIFS(Lists!$E$2:$E$15,$F298,Lists!$F$2:$F$15,$E298)=1,"OK","Category Mismatch")))</f>
        <v/>
      </c>
      <c r="Y298" s="27">
        <f>IF($A298="","",IF($B298="","Missing Learner Alias",IF($C298="","Missing Program",IF($D298="","Missing Delivery Site",IF($E298="","Missing Hold Category",IF($F298="","Missing Hold Type",IF($G298="","Missing Priority",IF($H298="","Missing Date Opened",IF($J298="","Missing Status",IF(AND($R298="Active",$K298=""),"Missing Target Date",IF(AND($J298="Resolved",$O298=""),"Missing Resolution Date",IF(AND(OR($J298="Resolved",$J298="Canceled"),$P298=""),"Missing Resolution Outcome",IF($X298&lt;&gt;"OK",$X298,"OK"))))))))))))</f>
        <v/>
      </c>
      <c r="Z298" s="27">
        <f>IF($A298="","",IF($Y298&lt;&gt;"OK","Data Issue",IF($G298="Critical","Critical",IF($V298="Overdue","Overdue",IF($W298="Follow-Up Needed","Follow-Up Needed",IF($I298="","Unassigned",""))))))</f>
        <v/>
      </c>
    </row>
    <row r="299">
      <c r="A299" s="22" t="n"/>
      <c r="B299" s="22" t="n"/>
      <c r="C299" s="22" t="n"/>
      <c r="D299" s="22" t="n"/>
      <c r="E299" s="22" t="n"/>
      <c r="F299" s="22" t="n"/>
      <c r="G299" s="22" t="n"/>
      <c r="H299" s="33" t="n"/>
      <c r="I299" s="22" t="n"/>
      <c r="J299" s="22" t="n"/>
      <c r="K299" s="33" t="n"/>
      <c r="L299" s="33" t="n"/>
      <c r="M299" s="33" t="n"/>
      <c r="N299" s="24" t="n"/>
      <c r="O299" s="33" t="n"/>
      <c r="P299" s="24" t="n"/>
      <c r="Q299" s="24" t="n"/>
      <c r="R299" s="25">
        <f>IF($A299="","",IF(OR($J299="Resolved",$J299="Canceled"),"Closed","Active"))</f>
        <v/>
      </c>
      <c r="S299" s="26">
        <f>IF(OR($A299="",$H299=""),"",MAX(0,IF(AND($J299="Resolved",ISNUMBER($O299)),$O299,Dashboard!$B$3)-$H299))</f>
        <v/>
      </c>
      <c r="T299" s="26">
        <f>IF($A299="","",IF($L299="","",MAX(0,Dashboard!$B$3-$L299)))</f>
        <v/>
      </c>
      <c r="U299" s="25">
        <f>IF($S299="","",IF($S299&lt;=7,"0–7 Days",IF($S299&lt;=14,"8–14 Days",IF($S299&lt;=30,"15–30 Days",IF($S299&lt;=60,"31–60 Days","61+ Days")))))</f>
        <v/>
      </c>
      <c r="V299" s="25">
        <f>IF($A299="","",IF($R299="Closed","Closed",IF($K299="","No Target Date",IF($K299&lt;Dashboard!$B$3,"Overdue",IF($K299&lt;=Dashboard!$B$3+Dashboard!$E$3,"Due Soon","On Track")))))</f>
        <v/>
      </c>
      <c r="W299" s="25">
        <f>IF($A299="","",IF($R299="Closed","",IF(AND($M299&lt;&gt;"",$M299&lt;Dashboard!$B$3),"Follow-Up Needed",IF(AND($L299&lt;&gt;"",Dashboard!$B$3-$L299&gt;Dashboard!$I$3),"Follow-Up Needed",""))))</f>
        <v/>
      </c>
      <c r="X299" s="27">
        <f>IF($A299="","",IF(OR($E299="",$F299=""),"Missing Type or Category",IF(COUNTIFS(Lists!$E$2:$E$15,$F299,Lists!$F$2:$F$15,$E299)=1,"OK","Category Mismatch")))</f>
        <v/>
      </c>
      <c r="Y299" s="27">
        <f>IF($A299="","",IF($B299="","Missing Learner Alias",IF($C299="","Missing Program",IF($D299="","Missing Delivery Site",IF($E299="","Missing Hold Category",IF($F299="","Missing Hold Type",IF($G299="","Missing Priority",IF($H299="","Missing Date Opened",IF($J299="","Missing Status",IF(AND($R299="Active",$K299=""),"Missing Target Date",IF(AND($J299="Resolved",$O299=""),"Missing Resolution Date",IF(AND(OR($J299="Resolved",$J299="Canceled"),$P299=""),"Missing Resolution Outcome",IF($X299&lt;&gt;"OK",$X299,"OK"))))))))))))</f>
        <v/>
      </c>
      <c r="Z299" s="27">
        <f>IF($A299="","",IF($Y299&lt;&gt;"OK","Data Issue",IF($G299="Critical","Critical",IF($V299="Overdue","Overdue",IF($W299="Follow-Up Needed","Follow-Up Needed",IF($I299="","Unassigned",""))))))</f>
        <v/>
      </c>
    </row>
    <row r="300">
      <c r="A300" s="22" t="n"/>
      <c r="B300" s="22" t="n"/>
      <c r="C300" s="22" t="n"/>
      <c r="D300" s="22" t="n"/>
      <c r="E300" s="22" t="n"/>
      <c r="F300" s="22" t="n"/>
      <c r="G300" s="22" t="n"/>
      <c r="H300" s="33" t="n"/>
      <c r="I300" s="22" t="n"/>
      <c r="J300" s="22" t="n"/>
      <c r="K300" s="33" t="n"/>
      <c r="L300" s="33" t="n"/>
      <c r="M300" s="33" t="n"/>
      <c r="N300" s="24" t="n"/>
      <c r="O300" s="33" t="n"/>
      <c r="P300" s="24" t="n"/>
      <c r="Q300" s="24" t="n"/>
      <c r="R300" s="25">
        <f>IF($A300="","",IF(OR($J300="Resolved",$J300="Canceled"),"Closed","Active"))</f>
        <v/>
      </c>
      <c r="S300" s="26">
        <f>IF(OR($A300="",$H300=""),"",MAX(0,IF(AND($J300="Resolved",ISNUMBER($O300)),$O300,Dashboard!$B$3)-$H300))</f>
        <v/>
      </c>
      <c r="T300" s="26">
        <f>IF($A300="","",IF($L300="","",MAX(0,Dashboard!$B$3-$L300)))</f>
        <v/>
      </c>
      <c r="U300" s="25">
        <f>IF($S300="","",IF($S300&lt;=7,"0–7 Days",IF($S300&lt;=14,"8–14 Days",IF($S300&lt;=30,"15–30 Days",IF($S300&lt;=60,"31–60 Days","61+ Days")))))</f>
        <v/>
      </c>
      <c r="V300" s="25">
        <f>IF($A300="","",IF($R300="Closed","Closed",IF($K300="","No Target Date",IF($K300&lt;Dashboard!$B$3,"Overdue",IF($K300&lt;=Dashboard!$B$3+Dashboard!$E$3,"Due Soon","On Track")))))</f>
        <v/>
      </c>
      <c r="W300" s="25">
        <f>IF($A300="","",IF($R300="Closed","",IF(AND($M300&lt;&gt;"",$M300&lt;Dashboard!$B$3),"Follow-Up Needed",IF(AND($L300&lt;&gt;"",Dashboard!$B$3-$L300&gt;Dashboard!$I$3),"Follow-Up Needed",""))))</f>
        <v/>
      </c>
      <c r="X300" s="27">
        <f>IF($A300="","",IF(OR($E300="",$F300=""),"Missing Type or Category",IF(COUNTIFS(Lists!$E$2:$E$15,$F300,Lists!$F$2:$F$15,$E300)=1,"OK","Category Mismatch")))</f>
        <v/>
      </c>
      <c r="Y300" s="27">
        <f>IF($A300="","",IF($B300="","Missing Learner Alias",IF($C300="","Missing Program",IF($D300="","Missing Delivery Site",IF($E300="","Missing Hold Category",IF($F300="","Missing Hold Type",IF($G300="","Missing Priority",IF($H300="","Missing Date Opened",IF($J300="","Missing Status",IF(AND($R300="Active",$K300=""),"Missing Target Date",IF(AND($J300="Resolved",$O300=""),"Missing Resolution Date",IF(AND(OR($J300="Resolved",$J300="Canceled"),$P300=""),"Missing Resolution Outcome",IF($X300&lt;&gt;"OK",$X300,"OK"))))))))))))</f>
        <v/>
      </c>
      <c r="Z300" s="27">
        <f>IF($A300="","",IF($Y300&lt;&gt;"OK","Data Issue",IF($G300="Critical","Critical",IF($V300="Overdue","Overdue",IF($W300="Follow-Up Needed","Follow-Up Needed",IF($I300="","Unassigned",""))))))</f>
        <v/>
      </c>
    </row>
    <row r="301">
      <c r="A301" s="22" t="n"/>
      <c r="B301" s="22" t="n"/>
      <c r="C301" s="22" t="n"/>
      <c r="D301" s="22" t="n"/>
      <c r="E301" s="22" t="n"/>
      <c r="F301" s="22" t="n"/>
      <c r="G301" s="22" t="n"/>
      <c r="H301" s="33" t="n"/>
      <c r="I301" s="22" t="n"/>
      <c r="J301" s="22" t="n"/>
      <c r="K301" s="33" t="n"/>
      <c r="L301" s="33" t="n"/>
      <c r="M301" s="33" t="n"/>
      <c r="N301" s="24" t="n"/>
      <c r="O301" s="33" t="n"/>
      <c r="P301" s="24" t="n"/>
      <c r="Q301" s="24" t="n"/>
      <c r="R301" s="25">
        <f>IF($A301="","",IF(OR($J301="Resolved",$J301="Canceled"),"Closed","Active"))</f>
        <v/>
      </c>
      <c r="S301" s="26">
        <f>IF(OR($A301="",$H301=""),"",MAX(0,IF(AND($J301="Resolved",ISNUMBER($O301)),$O301,Dashboard!$B$3)-$H301))</f>
        <v/>
      </c>
      <c r="T301" s="26">
        <f>IF($A301="","",IF($L301="","",MAX(0,Dashboard!$B$3-$L301)))</f>
        <v/>
      </c>
      <c r="U301" s="25">
        <f>IF($S301="","",IF($S301&lt;=7,"0–7 Days",IF($S301&lt;=14,"8–14 Days",IF($S301&lt;=30,"15–30 Days",IF($S301&lt;=60,"31–60 Days","61+ Days")))))</f>
        <v/>
      </c>
      <c r="V301" s="25">
        <f>IF($A301="","",IF($R301="Closed","Closed",IF($K301="","No Target Date",IF($K301&lt;Dashboard!$B$3,"Overdue",IF($K301&lt;=Dashboard!$B$3+Dashboard!$E$3,"Due Soon","On Track")))))</f>
        <v/>
      </c>
      <c r="W301" s="25">
        <f>IF($A301="","",IF($R301="Closed","",IF(AND($M301&lt;&gt;"",$M301&lt;Dashboard!$B$3),"Follow-Up Needed",IF(AND($L301&lt;&gt;"",Dashboard!$B$3-$L301&gt;Dashboard!$I$3),"Follow-Up Needed",""))))</f>
        <v/>
      </c>
      <c r="X301" s="27">
        <f>IF($A301="","",IF(OR($E301="",$F301=""),"Missing Type or Category",IF(COUNTIFS(Lists!$E$2:$E$15,$F301,Lists!$F$2:$F$15,$E301)=1,"OK","Category Mismatch")))</f>
        <v/>
      </c>
      <c r="Y301" s="27">
        <f>IF($A301="","",IF($B301="","Missing Learner Alias",IF($C301="","Missing Program",IF($D301="","Missing Delivery Site",IF($E301="","Missing Hold Category",IF($F301="","Missing Hold Type",IF($G301="","Missing Priority",IF($H301="","Missing Date Opened",IF($J301="","Missing Status",IF(AND($R301="Active",$K301=""),"Missing Target Date",IF(AND($J301="Resolved",$O301=""),"Missing Resolution Date",IF(AND(OR($J301="Resolved",$J301="Canceled"),$P301=""),"Missing Resolution Outcome",IF($X301&lt;&gt;"OK",$X301,"OK"))))))))))))</f>
        <v/>
      </c>
      <c r="Z301" s="27">
        <f>IF($A301="","",IF($Y301&lt;&gt;"OK","Data Issue",IF($G301="Critical","Critical",IF($V301="Overdue","Overdue",IF($W301="Follow-Up Needed","Follow-Up Needed",IF($I301="","Unassigned",""))))))</f>
        <v/>
      </c>
    </row>
    <row r="302">
      <c r="A302" s="22" t="n"/>
      <c r="B302" s="22" t="n"/>
      <c r="C302" s="22" t="n"/>
      <c r="D302" s="22" t="n"/>
      <c r="E302" s="22" t="n"/>
      <c r="F302" s="22" t="n"/>
      <c r="G302" s="22" t="n"/>
      <c r="H302" s="33" t="n"/>
      <c r="I302" s="22" t="n"/>
      <c r="J302" s="22" t="n"/>
      <c r="K302" s="33" t="n"/>
      <c r="L302" s="33" t="n"/>
      <c r="M302" s="33" t="n"/>
      <c r="N302" s="24" t="n"/>
      <c r="O302" s="33" t="n"/>
      <c r="P302" s="24" t="n"/>
      <c r="Q302" s="24" t="n"/>
      <c r="R302" s="25">
        <f>IF($A302="","",IF(OR($J302="Resolved",$J302="Canceled"),"Closed","Active"))</f>
        <v/>
      </c>
      <c r="S302" s="26">
        <f>IF(OR($A302="",$H302=""),"",MAX(0,IF(AND($J302="Resolved",ISNUMBER($O302)),$O302,Dashboard!$B$3)-$H302))</f>
        <v/>
      </c>
      <c r="T302" s="26">
        <f>IF($A302="","",IF($L302="","",MAX(0,Dashboard!$B$3-$L302)))</f>
        <v/>
      </c>
      <c r="U302" s="25">
        <f>IF($S302="","",IF($S302&lt;=7,"0–7 Days",IF($S302&lt;=14,"8–14 Days",IF($S302&lt;=30,"15–30 Days",IF($S302&lt;=60,"31–60 Days","61+ Days")))))</f>
        <v/>
      </c>
      <c r="V302" s="25">
        <f>IF($A302="","",IF($R302="Closed","Closed",IF($K302="","No Target Date",IF($K302&lt;Dashboard!$B$3,"Overdue",IF($K302&lt;=Dashboard!$B$3+Dashboard!$E$3,"Due Soon","On Track")))))</f>
        <v/>
      </c>
      <c r="W302" s="25">
        <f>IF($A302="","",IF($R302="Closed","",IF(AND($M302&lt;&gt;"",$M302&lt;Dashboard!$B$3),"Follow-Up Needed",IF(AND($L302&lt;&gt;"",Dashboard!$B$3-$L302&gt;Dashboard!$I$3),"Follow-Up Needed",""))))</f>
        <v/>
      </c>
      <c r="X302" s="27">
        <f>IF($A302="","",IF(OR($E302="",$F302=""),"Missing Type or Category",IF(COUNTIFS(Lists!$E$2:$E$15,$F302,Lists!$F$2:$F$15,$E302)=1,"OK","Category Mismatch")))</f>
        <v/>
      </c>
      <c r="Y302" s="27">
        <f>IF($A302="","",IF($B302="","Missing Learner Alias",IF($C302="","Missing Program",IF($D302="","Missing Delivery Site",IF($E302="","Missing Hold Category",IF($F302="","Missing Hold Type",IF($G302="","Missing Priority",IF($H302="","Missing Date Opened",IF($J302="","Missing Status",IF(AND($R302="Active",$K302=""),"Missing Target Date",IF(AND($J302="Resolved",$O302=""),"Missing Resolution Date",IF(AND(OR($J302="Resolved",$J302="Canceled"),$P302=""),"Missing Resolution Outcome",IF($X302&lt;&gt;"OK",$X302,"OK"))))))))))))</f>
        <v/>
      </c>
      <c r="Z302" s="27">
        <f>IF($A302="","",IF($Y302&lt;&gt;"OK","Data Issue",IF($G302="Critical","Critical",IF($V302="Overdue","Overdue",IF($W302="Follow-Up Needed","Follow-Up Needed",IF($I302="","Unassigned",""))))))</f>
        <v/>
      </c>
    </row>
    <row r="303">
      <c r="A303" s="22" t="n"/>
      <c r="B303" s="22" t="n"/>
      <c r="C303" s="22" t="n"/>
      <c r="D303" s="22" t="n"/>
      <c r="E303" s="22" t="n"/>
      <c r="F303" s="22" t="n"/>
      <c r="G303" s="22" t="n"/>
      <c r="H303" s="33" t="n"/>
      <c r="I303" s="22" t="n"/>
      <c r="J303" s="22" t="n"/>
      <c r="K303" s="33" t="n"/>
      <c r="L303" s="33" t="n"/>
      <c r="M303" s="33" t="n"/>
      <c r="N303" s="24" t="n"/>
      <c r="O303" s="33" t="n"/>
      <c r="P303" s="24" t="n"/>
      <c r="Q303" s="24" t="n"/>
      <c r="R303" s="25">
        <f>IF($A303="","",IF(OR($J303="Resolved",$J303="Canceled"),"Closed","Active"))</f>
        <v/>
      </c>
      <c r="S303" s="26">
        <f>IF(OR($A303="",$H303=""),"",MAX(0,IF(AND($J303="Resolved",ISNUMBER($O303)),$O303,Dashboard!$B$3)-$H303))</f>
        <v/>
      </c>
      <c r="T303" s="26">
        <f>IF($A303="","",IF($L303="","",MAX(0,Dashboard!$B$3-$L303)))</f>
        <v/>
      </c>
      <c r="U303" s="25">
        <f>IF($S303="","",IF($S303&lt;=7,"0–7 Days",IF($S303&lt;=14,"8–14 Days",IF($S303&lt;=30,"15–30 Days",IF($S303&lt;=60,"31–60 Days","61+ Days")))))</f>
        <v/>
      </c>
      <c r="V303" s="25">
        <f>IF($A303="","",IF($R303="Closed","Closed",IF($K303="","No Target Date",IF($K303&lt;Dashboard!$B$3,"Overdue",IF($K303&lt;=Dashboard!$B$3+Dashboard!$E$3,"Due Soon","On Track")))))</f>
        <v/>
      </c>
      <c r="W303" s="25">
        <f>IF($A303="","",IF($R303="Closed","",IF(AND($M303&lt;&gt;"",$M303&lt;Dashboard!$B$3),"Follow-Up Needed",IF(AND($L303&lt;&gt;"",Dashboard!$B$3-$L303&gt;Dashboard!$I$3),"Follow-Up Needed",""))))</f>
        <v/>
      </c>
      <c r="X303" s="27">
        <f>IF($A303="","",IF(OR($E303="",$F303=""),"Missing Type or Category",IF(COUNTIFS(Lists!$E$2:$E$15,$F303,Lists!$F$2:$F$15,$E303)=1,"OK","Category Mismatch")))</f>
        <v/>
      </c>
      <c r="Y303" s="27">
        <f>IF($A303="","",IF($B303="","Missing Learner Alias",IF($C303="","Missing Program",IF($D303="","Missing Delivery Site",IF($E303="","Missing Hold Category",IF($F303="","Missing Hold Type",IF($G303="","Missing Priority",IF($H303="","Missing Date Opened",IF($J303="","Missing Status",IF(AND($R303="Active",$K303=""),"Missing Target Date",IF(AND($J303="Resolved",$O303=""),"Missing Resolution Date",IF(AND(OR($J303="Resolved",$J303="Canceled"),$P303=""),"Missing Resolution Outcome",IF($X303&lt;&gt;"OK",$X303,"OK"))))))))))))</f>
        <v/>
      </c>
      <c r="Z303" s="27">
        <f>IF($A303="","",IF($Y303&lt;&gt;"OK","Data Issue",IF($G303="Critical","Critical",IF($V303="Overdue","Overdue",IF($W303="Follow-Up Needed","Follow-Up Needed",IF($I303="","Unassigned",""))))))</f>
        <v/>
      </c>
    </row>
    <row r="304">
      <c r="A304" s="22" t="n"/>
      <c r="B304" s="22" t="n"/>
      <c r="C304" s="22" t="n"/>
      <c r="D304" s="22" t="n"/>
      <c r="E304" s="22" t="n"/>
      <c r="F304" s="22" t="n"/>
      <c r="G304" s="22" t="n"/>
      <c r="H304" s="33" t="n"/>
      <c r="I304" s="22" t="n"/>
      <c r="J304" s="22" t="n"/>
      <c r="K304" s="33" t="n"/>
      <c r="L304" s="33" t="n"/>
      <c r="M304" s="33" t="n"/>
      <c r="N304" s="24" t="n"/>
      <c r="O304" s="33" t="n"/>
      <c r="P304" s="24" t="n"/>
      <c r="Q304" s="24" t="n"/>
      <c r="R304" s="25">
        <f>IF($A304="","",IF(OR($J304="Resolved",$J304="Canceled"),"Closed","Active"))</f>
        <v/>
      </c>
      <c r="S304" s="26">
        <f>IF(OR($A304="",$H304=""),"",MAX(0,IF(AND($J304="Resolved",ISNUMBER($O304)),$O304,Dashboard!$B$3)-$H304))</f>
        <v/>
      </c>
      <c r="T304" s="26">
        <f>IF($A304="","",IF($L304="","",MAX(0,Dashboard!$B$3-$L304)))</f>
        <v/>
      </c>
      <c r="U304" s="25">
        <f>IF($S304="","",IF($S304&lt;=7,"0–7 Days",IF($S304&lt;=14,"8–14 Days",IF($S304&lt;=30,"15–30 Days",IF($S304&lt;=60,"31–60 Days","61+ Days")))))</f>
        <v/>
      </c>
      <c r="V304" s="25">
        <f>IF($A304="","",IF($R304="Closed","Closed",IF($K304="","No Target Date",IF($K304&lt;Dashboard!$B$3,"Overdue",IF($K304&lt;=Dashboard!$B$3+Dashboard!$E$3,"Due Soon","On Track")))))</f>
        <v/>
      </c>
      <c r="W304" s="25">
        <f>IF($A304="","",IF($R304="Closed","",IF(AND($M304&lt;&gt;"",$M304&lt;Dashboard!$B$3),"Follow-Up Needed",IF(AND($L304&lt;&gt;"",Dashboard!$B$3-$L304&gt;Dashboard!$I$3),"Follow-Up Needed",""))))</f>
        <v/>
      </c>
      <c r="X304" s="27">
        <f>IF($A304="","",IF(OR($E304="",$F304=""),"Missing Type or Category",IF(COUNTIFS(Lists!$E$2:$E$15,$F304,Lists!$F$2:$F$15,$E304)=1,"OK","Category Mismatch")))</f>
        <v/>
      </c>
      <c r="Y304" s="27">
        <f>IF($A304="","",IF($B304="","Missing Learner Alias",IF($C304="","Missing Program",IF($D304="","Missing Delivery Site",IF($E304="","Missing Hold Category",IF($F304="","Missing Hold Type",IF($G304="","Missing Priority",IF($H304="","Missing Date Opened",IF($J304="","Missing Status",IF(AND($R304="Active",$K304=""),"Missing Target Date",IF(AND($J304="Resolved",$O304=""),"Missing Resolution Date",IF(AND(OR($J304="Resolved",$J304="Canceled"),$P304=""),"Missing Resolution Outcome",IF($X304&lt;&gt;"OK",$X304,"OK"))))))))))))</f>
        <v/>
      </c>
      <c r="Z304" s="27">
        <f>IF($A304="","",IF($Y304&lt;&gt;"OK","Data Issue",IF($G304="Critical","Critical",IF($V304="Overdue","Overdue",IF($W304="Follow-Up Needed","Follow-Up Needed",IF($I304="","Unassigned",""))))))</f>
        <v/>
      </c>
    </row>
    <row r="305">
      <c r="A305" s="22" t="n"/>
      <c r="B305" s="22" t="n"/>
      <c r="C305" s="22" t="n"/>
      <c r="D305" s="22" t="n"/>
      <c r="E305" s="22" t="n"/>
      <c r="F305" s="22" t="n"/>
      <c r="G305" s="22" t="n"/>
      <c r="H305" s="33" t="n"/>
      <c r="I305" s="22" t="n"/>
      <c r="J305" s="22" t="n"/>
      <c r="K305" s="33" t="n"/>
      <c r="L305" s="33" t="n"/>
      <c r="M305" s="33" t="n"/>
      <c r="N305" s="24" t="n"/>
      <c r="O305" s="33" t="n"/>
      <c r="P305" s="24" t="n"/>
      <c r="Q305" s="24" t="n"/>
      <c r="R305" s="25">
        <f>IF($A305="","",IF(OR($J305="Resolved",$J305="Canceled"),"Closed","Active"))</f>
        <v/>
      </c>
      <c r="S305" s="26">
        <f>IF(OR($A305="",$H305=""),"",MAX(0,IF(AND($J305="Resolved",ISNUMBER($O305)),$O305,Dashboard!$B$3)-$H305))</f>
        <v/>
      </c>
      <c r="T305" s="26">
        <f>IF($A305="","",IF($L305="","",MAX(0,Dashboard!$B$3-$L305)))</f>
        <v/>
      </c>
      <c r="U305" s="25">
        <f>IF($S305="","",IF($S305&lt;=7,"0–7 Days",IF($S305&lt;=14,"8–14 Days",IF($S305&lt;=30,"15–30 Days",IF($S305&lt;=60,"31–60 Days","61+ Days")))))</f>
        <v/>
      </c>
      <c r="V305" s="25">
        <f>IF($A305="","",IF($R305="Closed","Closed",IF($K305="","No Target Date",IF($K305&lt;Dashboard!$B$3,"Overdue",IF($K305&lt;=Dashboard!$B$3+Dashboard!$E$3,"Due Soon","On Track")))))</f>
        <v/>
      </c>
      <c r="W305" s="25">
        <f>IF($A305="","",IF($R305="Closed","",IF(AND($M305&lt;&gt;"",$M305&lt;Dashboard!$B$3),"Follow-Up Needed",IF(AND($L305&lt;&gt;"",Dashboard!$B$3-$L305&gt;Dashboard!$I$3),"Follow-Up Needed",""))))</f>
        <v/>
      </c>
      <c r="X305" s="27">
        <f>IF($A305="","",IF(OR($E305="",$F305=""),"Missing Type or Category",IF(COUNTIFS(Lists!$E$2:$E$15,$F305,Lists!$F$2:$F$15,$E305)=1,"OK","Category Mismatch")))</f>
        <v/>
      </c>
      <c r="Y305" s="27">
        <f>IF($A305="","",IF($B305="","Missing Learner Alias",IF($C305="","Missing Program",IF($D305="","Missing Delivery Site",IF($E305="","Missing Hold Category",IF($F305="","Missing Hold Type",IF($G305="","Missing Priority",IF($H305="","Missing Date Opened",IF($J305="","Missing Status",IF(AND($R305="Active",$K305=""),"Missing Target Date",IF(AND($J305="Resolved",$O305=""),"Missing Resolution Date",IF(AND(OR($J305="Resolved",$J305="Canceled"),$P305=""),"Missing Resolution Outcome",IF($X305&lt;&gt;"OK",$X305,"OK"))))))))))))</f>
        <v/>
      </c>
      <c r="Z305" s="27">
        <f>IF($A305="","",IF($Y305&lt;&gt;"OK","Data Issue",IF($G305="Critical","Critical",IF($V305="Overdue","Overdue",IF($W305="Follow-Up Needed","Follow-Up Needed",IF($I305="","Unassigned",""))))))</f>
        <v/>
      </c>
    </row>
    <row r="306">
      <c r="A306" s="22" t="n"/>
      <c r="B306" s="22" t="n"/>
      <c r="C306" s="22" t="n"/>
      <c r="D306" s="22" t="n"/>
      <c r="E306" s="22" t="n"/>
      <c r="F306" s="22" t="n"/>
      <c r="G306" s="22" t="n"/>
      <c r="H306" s="33" t="n"/>
      <c r="I306" s="22" t="n"/>
      <c r="J306" s="22" t="n"/>
      <c r="K306" s="33" t="n"/>
      <c r="L306" s="33" t="n"/>
      <c r="M306" s="33" t="n"/>
      <c r="N306" s="24" t="n"/>
      <c r="O306" s="33" t="n"/>
      <c r="P306" s="24" t="n"/>
      <c r="Q306" s="24" t="n"/>
      <c r="R306" s="25">
        <f>IF($A306="","",IF(OR($J306="Resolved",$J306="Canceled"),"Closed","Active"))</f>
        <v/>
      </c>
      <c r="S306" s="26">
        <f>IF(OR($A306="",$H306=""),"",MAX(0,IF(AND($J306="Resolved",ISNUMBER($O306)),$O306,Dashboard!$B$3)-$H306))</f>
        <v/>
      </c>
      <c r="T306" s="26">
        <f>IF($A306="","",IF($L306="","",MAX(0,Dashboard!$B$3-$L306)))</f>
        <v/>
      </c>
      <c r="U306" s="25">
        <f>IF($S306="","",IF($S306&lt;=7,"0–7 Days",IF($S306&lt;=14,"8–14 Days",IF($S306&lt;=30,"15–30 Days",IF($S306&lt;=60,"31–60 Days","61+ Days")))))</f>
        <v/>
      </c>
      <c r="V306" s="25">
        <f>IF($A306="","",IF($R306="Closed","Closed",IF($K306="","No Target Date",IF($K306&lt;Dashboard!$B$3,"Overdue",IF($K306&lt;=Dashboard!$B$3+Dashboard!$E$3,"Due Soon","On Track")))))</f>
        <v/>
      </c>
      <c r="W306" s="25">
        <f>IF($A306="","",IF($R306="Closed","",IF(AND($M306&lt;&gt;"",$M306&lt;Dashboard!$B$3),"Follow-Up Needed",IF(AND($L306&lt;&gt;"",Dashboard!$B$3-$L306&gt;Dashboard!$I$3),"Follow-Up Needed",""))))</f>
        <v/>
      </c>
      <c r="X306" s="27">
        <f>IF($A306="","",IF(OR($E306="",$F306=""),"Missing Type or Category",IF(COUNTIFS(Lists!$E$2:$E$15,$F306,Lists!$F$2:$F$15,$E306)=1,"OK","Category Mismatch")))</f>
        <v/>
      </c>
      <c r="Y306" s="27">
        <f>IF($A306="","",IF($B306="","Missing Learner Alias",IF($C306="","Missing Program",IF($D306="","Missing Delivery Site",IF($E306="","Missing Hold Category",IF($F306="","Missing Hold Type",IF($G306="","Missing Priority",IF($H306="","Missing Date Opened",IF($J306="","Missing Status",IF(AND($R306="Active",$K306=""),"Missing Target Date",IF(AND($J306="Resolved",$O306=""),"Missing Resolution Date",IF(AND(OR($J306="Resolved",$J306="Canceled"),$P306=""),"Missing Resolution Outcome",IF($X306&lt;&gt;"OK",$X306,"OK"))))))))))))</f>
        <v/>
      </c>
      <c r="Z306" s="27">
        <f>IF($A306="","",IF($Y306&lt;&gt;"OK","Data Issue",IF($G306="Critical","Critical",IF($V306="Overdue","Overdue",IF($W306="Follow-Up Needed","Follow-Up Needed",IF($I306="","Unassigned",""))))))</f>
        <v/>
      </c>
    </row>
    <row r="307">
      <c r="A307" s="22" t="n"/>
      <c r="B307" s="22" t="n"/>
      <c r="C307" s="22" t="n"/>
      <c r="D307" s="22" t="n"/>
      <c r="E307" s="22" t="n"/>
      <c r="F307" s="22" t="n"/>
      <c r="G307" s="22" t="n"/>
      <c r="H307" s="33" t="n"/>
      <c r="I307" s="22" t="n"/>
      <c r="J307" s="22" t="n"/>
      <c r="K307" s="33" t="n"/>
      <c r="L307" s="33" t="n"/>
      <c r="M307" s="33" t="n"/>
      <c r="N307" s="24" t="n"/>
      <c r="O307" s="33" t="n"/>
      <c r="P307" s="24" t="n"/>
      <c r="Q307" s="24" t="n"/>
      <c r="R307" s="25">
        <f>IF($A307="","",IF(OR($J307="Resolved",$J307="Canceled"),"Closed","Active"))</f>
        <v/>
      </c>
      <c r="S307" s="26">
        <f>IF(OR($A307="",$H307=""),"",MAX(0,IF(AND($J307="Resolved",ISNUMBER($O307)),$O307,Dashboard!$B$3)-$H307))</f>
        <v/>
      </c>
      <c r="T307" s="26">
        <f>IF($A307="","",IF($L307="","",MAX(0,Dashboard!$B$3-$L307)))</f>
        <v/>
      </c>
      <c r="U307" s="25">
        <f>IF($S307="","",IF($S307&lt;=7,"0–7 Days",IF($S307&lt;=14,"8–14 Days",IF($S307&lt;=30,"15–30 Days",IF($S307&lt;=60,"31–60 Days","61+ Days")))))</f>
        <v/>
      </c>
      <c r="V307" s="25">
        <f>IF($A307="","",IF($R307="Closed","Closed",IF($K307="","No Target Date",IF($K307&lt;Dashboard!$B$3,"Overdue",IF($K307&lt;=Dashboard!$B$3+Dashboard!$E$3,"Due Soon","On Track")))))</f>
        <v/>
      </c>
      <c r="W307" s="25">
        <f>IF($A307="","",IF($R307="Closed","",IF(AND($M307&lt;&gt;"",$M307&lt;Dashboard!$B$3),"Follow-Up Needed",IF(AND($L307&lt;&gt;"",Dashboard!$B$3-$L307&gt;Dashboard!$I$3),"Follow-Up Needed",""))))</f>
        <v/>
      </c>
      <c r="X307" s="27">
        <f>IF($A307="","",IF(OR($E307="",$F307=""),"Missing Type or Category",IF(COUNTIFS(Lists!$E$2:$E$15,$F307,Lists!$F$2:$F$15,$E307)=1,"OK","Category Mismatch")))</f>
        <v/>
      </c>
      <c r="Y307" s="27">
        <f>IF($A307="","",IF($B307="","Missing Learner Alias",IF($C307="","Missing Program",IF($D307="","Missing Delivery Site",IF($E307="","Missing Hold Category",IF($F307="","Missing Hold Type",IF($G307="","Missing Priority",IF($H307="","Missing Date Opened",IF($J307="","Missing Status",IF(AND($R307="Active",$K307=""),"Missing Target Date",IF(AND($J307="Resolved",$O307=""),"Missing Resolution Date",IF(AND(OR($J307="Resolved",$J307="Canceled"),$P307=""),"Missing Resolution Outcome",IF($X307&lt;&gt;"OK",$X307,"OK"))))))))))))</f>
        <v/>
      </c>
      <c r="Z307" s="27">
        <f>IF($A307="","",IF($Y307&lt;&gt;"OK","Data Issue",IF($G307="Critical","Critical",IF($V307="Overdue","Overdue",IF($W307="Follow-Up Needed","Follow-Up Needed",IF($I307="","Unassigned",""))))))</f>
        <v/>
      </c>
    </row>
    <row r="308">
      <c r="A308" s="22" t="n"/>
      <c r="B308" s="22" t="n"/>
      <c r="C308" s="22" t="n"/>
      <c r="D308" s="22" t="n"/>
      <c r="E308" s="22" t="n"/>
      <c r="F308" s="22" t="n"/>
      <c r="G308" s="22" t="n"/>
      <c r="H308" s="33" t="n"/>
      <c r="I308" s="22" t="n"/>
      <c r="J308" s="22" t="n"/>
      <c r="K308" s="33" t="n"/>
      <c r="L308" s="33" t="n"/>
      <c r="M308" s="33" t="n"/>
      <c r="N308" s="24" t="n"/>
      <c r="O308" s="33" t="n"/>
      <c r="P308" s="24" t="n"/>
      <c r="Q308" s="24" t="n"/>
      <c r="R308" s="25">
        <f>IF($A308="","",IF(OR($J308="Resolved",$J308="Canceled"),"Closed","Active"))</f>
        <v/>
      </c>
      <c r="S308" s="26">
        <f>IF(OR($A308="",$H308=""),"",MAX(0,IF(AND($J308="Resolved",ISNUMBER($O308)),$O308,Dashboard!$B$3)-$H308))</f>
        <v/>
      </c>
      <c r="T308" s="26">
        <f>IF($A308="","",IF($L308="","",MAX(0,Dashboard!$B$3-$L308)))</f>
        <v/>
      </c>
      <c r="U308" s="25">
        <f>IF($S308="","",IF($S308&lt;=7,"0–7 Days",IF($S308&lt;=14,"8–14 Days",IF($S308&lt;=30,"15–30 Days",IF($S308&lt;=60,"31–60 Days","61+ Days")))))</f>
        <v/>
      </c>
      <c r="V308" s="25">
        <f>IF($A308="","",IF($R308="Closed","Closed",IF($K308="","No Target Date",IF($K308&lt;Dashboard!$B$3,"Overdue",IF($K308&lt;=Dashboard!$B$3+Dashboard!$E$3,"Due Soon","On Track")))))</f>
        <v/>
      </c>
      <c r="W308" s="25">
        <f>IF($A308="","",IF($R308="Closed","",IF(AND($M308&lt;&gt;"",$M308&lt;Dashboard!$B$3),"Follow-Up Needed",IF(AND($L308&lt;&gt;"",Dashboard!$B$3-$L308&gt;Dashboard!$I$3),"Follow-Up Needed",""))))</f>
        <v/>
      </c>
      <c r="X308" s="27">
        <f>IF($A308="","",IF(OR($E308="",$F308=""),"Missing Type or Category",IF(COUNTIFS(Lists!$E$2:$E$15,$F308,Lists!$F$2:$F$15,$E308)=1,"OK","Category Mismatch")))</f>
        <v/>
      </c>
      <c r="Y308" s="27">
        <f>IF($A308="","",IF($B308="","Missing Learner Alias",IF($C308="","Missing Program",IF($D308="","Missing Delivery Site",IF($E308="","Missing Hold Category",IF($F308="","Missing Hold Type",IF($G308="","Missing Priority",IF($H308="","Missing Date Opened",IF($J308="","Missing Status",IF(AND($R308="Active",$K308=""),"Missing Target Date",IF(AND($J308="Resolved",$O308=""),"Missing Resolution Date",IF(AND(OR($J308="Resolved",$J308="Canceled"),$P308=""),"Missing Resolution Outcome",IF($X308&lt;&gt;"OK",$X308,"OK"))))))))))))</f>
        <v/>
      </c>
      <c r="Z308" s="27">
        <f>IF($A308="","",IF($Y308&lt;&gt;"OK","Data Issue",IF($G308="Critical","Critical",IF($V308="Overdue","Overdue",IF($W308="Follow-Up Needed","Follow-Up Needed",IF($I308="","Unassigned",""))))))</f>
        <v/>
      </c>
    </row>
    <row r="309">
      <c r="A309" s="22" t="n"/>
      <c r="B309" s="22" t="n"/>
      <c r="C309" s="22" t="n"/>
      <c r="D309" s="22" t="n"/>
      <c r="E309" s="22" t="n"/>
      <c r="F309" s="22" t="n"/>
      <c r="G309" s="22" t="n"/>
      <c r="H309" s="33" t="n"/>
      <c r="I309" s="22" t="n"/>
      <c r="J309" s="22" t="n"/>
      <c r="K309" s="33" t="n"/>
      <c r="L309" s="33" t="n"/>
      <c r="M309" s="33" t="n"/>
      <c r="N309" s="24" t="n"/>
      <c r="O309" s="33" t="n"/>
      <c r="P309" s="24" t="n"/>
      <c r="Q309" s="24" t="n"/>
      <c r="R309" s="25">
        <f>IF($A309="","",IF(OR($J309="Resolved",$J309="Canceled"),"Closed","Active"))</f>
        <v/>
      </c>
      <c r="S309" s="26">
        <f>IF(OR($A309="",$H309=""),"",MAX(0,IF(AND($J309="Resolved",ISNUMBER($O309)),$O309,Dashboard!$B$3)-$H309))</f>
        <v/>
      </c>
      <c r="T309" s="26">
        <f>IF($A309="","",IF($L309="","",MAX(0,Dashboard!$B$3-$L309)))</f>
        <v/>
      </c>
      <c r="U309" s="25">
        <f>IF($S309="","",IF($S309&lt;=7,"0–7 Days",IF($S309&lt;=14,"8–14 Days",IF($S309&lt;=30,"15–30 Days",IF($S309&lt;=60,"31–60 Days","61+ Days")))))</f>
        <v/>
      </c>
      <c r="V309" s="25">
        <f>IF($A309="","",IF($R309="Closed","Closed",IF($K309="","No Target Date",IF($K309&lt;Dashboard!$B$3,"Overdue",IF($K309&lt;=Dashboard!$B$3+Dashboard!$E$3,"Due Soon","On Track")))))</f>
        <v/>
      </c>
      <c r="W309" s="25">
        <f>IF($A309="","",IF($R309="Closed","",IF(AND($M309&lt;&gt;"",$M309&lt;Dashboard!$B$3),"Follow-Up Needed",IF(AND($L309&lt;&gt;"",Dashboard!$B$3-$L309&gt;Dashboard!$I$3),"Follow-Up Needed",""))))</f>
        <v/>
      </c>
      <c r="X309" s="27">
        <f>IF($A309="","",IF(OR($E309="",$F309=""),"Missing Type or Category",IF(COUNTIFS(Lists!$E$2:$E$15,$F309,Lists!$F$2:$F$15,$E309)=1,"OK","Category Mismatch")))</f>
        <v/>
      </c>
      <c r="Y309" s="27">
        <f>IF($A309="","",IF($B309="","Missing Learner Alias",IF($C309="","Missing Program",IF($D309="","Missing Delivery Site",IF($E309="","Missing Hold Category",IF($F309="","Missing Hold Type",IF($G309="","Missing Priority",IF($H309="","Missing Date Opened",IF($J309="","Missing Status",IF(AND($R309="Active",$K309=""),"Missing Target Date",IF(AND($J309="Resolved",$O309=""),"Missing Resolution Date",IF(AND(OR($J309="Resolved",$J309="Canceled"),$P309=""),"Missing Resolution Outcome",IF($X309&lt;&gt;"OK",$X309,"OK"))))))))))))</f>
        <v/>
      </c>
      <c r="Z309" s="27">
        <f>IF($A309="","",IF($Y309&lt;&gt;"OK","Data Issue",IF($G309="Critical","Critical",IF($V309="Overdue","Overdue",IF($W309="Follow-Up Needed","Follow-Up Needed",IF($I309="","Unassigned",""))))))</f>
        <v/>
      </c>
    </row>
    <row r="310">
      <c r="A310" s="22" t="n"/>
      <c r="B310" s="22" t="n"/>
      <c r="C310" s="22" t="n"/>
      <c r="D310" s="22" t="n"/>
      <c r="E310" s="22" t="n"/>
      <c r="F310" s="22" t="n"/>
      <c r="G310" s="22" t="n"/>
      <c r="H310" s="33" t="n"/>
      <c r="I310" s="22" t="n"/>
      <c r="J310" s="22" t="n"/>
      <c r="K310" s="33" t="n"/>
      <c r="L310" s="33" t="n"/>
      <c r="M310" s="33" t="n"/>
      <c r="N310" s="24" t="n"/>
      <c r="O310" s="33" t="n"/>
      <c r="P310" s="24" t="n"/>
      <c r="Q310" s="24" t="n"/>
      <c r="R310" s="25">
        <f>IF($A310="","",IF(OR($J310="Resolved",$J310="Canceled"),"Closed","Active"))</f>
        <v/>
      </c>
      <c r="S310" s="26">
        <f>IF(OR($A310="",$H310=""),"",MAX(0,IF(AND($J310="Resolved",ISNUMBER($O310)),$O310,Dashboard!$B$3)-$H310))</f>
        <v/>
      </c>
      <c r="T310" s="26">
        <f>IF($A310="","",IF($L310="","",MAX(0,Dashboard!$B$3-$L310)))</f>
        <v/>
      </c>
      <c r="U310" s="25">
        <f>IF($S310="","",IF($S310&lt;=7,"0–7 Days",IF($S310&lt;=14,"8–14 Days",IF($S310&lt;=30,"15–30 Days",IF($S310&lt;=60,"31–60 Days","61+ Days")))))</f>
        <v/>
      </c>
      <c r="V310" s="25">
        <f>IF($A310="","",IF($R310="Closed","Closed",IF($K310="","No Target Date",IF($K310&lt;Dashboard!$B$3,"Overdue",IF($K310&lt;=Dashboard!$B$3+Dashboard!$E$3,"Due Soon","On Track")))))</f>
        <v/>
      </c>
      <c r="W310" s="25">
        <f>IF($A310="","",IF($R310="Closed","",IF(AND($M310&lt;&gt;"",$M310&lt;Dashboard!$B$3),"Follow-Up Needed",IF(AND($L310&lt;&gt;"",Dashboard!$B$3-$L310&gt;Dashboard!$I$3),"Follow-Up Needed",""))))</f>
        <v/>
      </c>
      <c r="X310" s="27">
        <f>IF($A310="","",IF(OR($E310="",$F310=""),"Missing Type or Category",IF(COUNTIFS(Lists!$E$2:$E$15,$F310,Lists!$F$2:$F$15,$E310)=1,"OK","Category Mismatch")))</f>
        <v/>
      </c>
      <c r="Y310" s="27">
        <f>IF($A310="","",IF($B310="","Missing Learner Alias",IF($C310="","Missing Program",IF($D310="","Missing Delivery Site",IF($E310="","Missing Hold Category",IF($F310="","Missing Hold Type",IF($G310="","Missing Priority",IF($H310="","Missing Date Opened",IF($J310="","Missing Status",IF(AND($R310="Active",$K310=""),"Missing Target Date",IF(AND($J310="Resolved",$O310=""),"Missing Resolution Date",IF(AND(OR($J310="Resolved",$J310="Canceled"),$P310=""),"Missing Resolution Outcome",IF($X310&lt;&gt;"OK",$X310,"OK"))))))))))))</f>
        <v/>
      </c>
      <c r="Z310" s="27">
        <f>IF($A310="","",IF($Y310&lt;&gt;"OK","Data Issue",IF($G310="Critical","Critical",IF($V310="Overdue","Overdue",IF($W310="Follow-Up Needed","Follow-Up Needed",IF($I310="","Unassigned",""))))))</f>
        <v/>
      </c>
    </row>
    <row r="311">
      <c r="A311" s="22" t="n"/>
      <c r="B311" s="22" t="n"/>
      <c r="C311" s="22" t="n"/>
      <c r="D311" s="22" t="n"/>
      <c r="E311" s="22" t="n"/>
      <c r="F311" s="22" t="n"/>
      <c r="G311" s="22" t="n"/>
      <c r="H311" s="33" t="n"/>
      <c r="I311" s="22" t="n"/>
      <c r="J311" s="22" t="n"/>
      <c r="K311" s="33" t="n"/>
      <c r="L311" s="33" t="n"/>
      <c r="M311" s="33" t="n"/>
      <c r="N311" s="24" t="n"/>
      <c r="O311" s="33" t="n"/>
      <c r="P311" s="24" t="n"/>
      <c r="Q311" s="24" t="n"/>
      <c r="R311" s="25">
        <f>IF($A311="","",IF(OR($J311="Resolved",$J311="Canceled"),"Closed","Active"))</f>
        <v/>
      </c>
      <c r="S311" s="26">
        <f>IF(OR($A311="",$H311=""),"",MAX(0,IF(AND($J311="Resolved",ISNUMBER($O311)),$O311,Dashboard!$B$3)-$H311))</f>
        <v/>
      </c>
      <c r="T311" s="26">
        <f>IF($A311="","",IF($L311="","",MAX(0,Dashboard!$B$3-$L311)))</f>
        <v/>
      </c>
      <c r="U311" s="25">
        <f>IF($S311="","",IF($S311&lt;=7,"0–7 Days",IF($S311&lt;=14,"8–14 Days",IF($S311&lt;=30,"15–30 Days",IF($S311&lt;=60,"31–60 Days","61+ Days")))))</f>
        <v/>
      </c>
      <c r="V311" s="25">
        <f>IF($A311="","",IF($R311="Closed","Closed",IF($K311="","No Target Date",IF($K311&lt;Dashboard!$B$3,"Overdue",IF($K311&lt;=Dashboard!$B$3+Dashboard!$E$3,"Due Soon","On Track")))))</f>
        <v/>
      </c>
      <c r="W311" s="25">
        <f>IF($A311="","",IF($R311="Closed","",IF(AND($M311&lt;&gt;"",$M311&lt;Dashboard!$B$3),"Follow-Up Needed",IF(AND($L311&lt;&gt;"",Dashboard!$B$3-$L311&gt;Dashboard!$I$3),"Follow-Up Needed",""))))</f>
        <v/>
      </c>
      <c r="X311" s="27">
        <f>IF($A311="","",IF(OR($E311="",$F311=""),"Missing Type or Category",IF(COUNTIFS(Lists!$E$2:$E$15,$F311,Lists!$F$2:$F$15,$E311)=1,"OK","Category Mismatch")))</f>
        <v/>
      </c>
      <c r="Y311" s="27">
        <f>IF($A311="","",IF($B311="","Missing Learner Alias",IF($C311="","Missing Program",IF($D311="","Missing Delivery Site",IF($E311="","Missing Hold Category",IF($F311="","Missing Hold Type",IF($G311="","Missing Priority",IF($H311="","Missing Date Opened",IF($J311="","Missing Status",IF(AND($R311="Active",$K311=""),"Missing Target Date",IF(AND($J311="Resolved",$O311=""),"Missing Resolution Date",IF(AND(OR($J311="Resolved",$J311="Canceled"),$P311=""),"Missing Resolution Outcome",IF($X311&lt;&gt;"OK",$X311,"OK"))))))))))))</f>
        <v/>
      </c>
      <c r="Z311" s="27">
        <f>IF($A311="","",IF($Y311&lt;&gt;"OK","Data Issue",IF($G311="Critical","Critical",IF($V311="Overdue","Overdue",IF($W311="Follow-Up Needed","Follow-Up Needed",IF($I311="","Unassigned",""))))))</f>
        <v/>
      </c>
    </row>
    <row r="312">
      <c r="A312" s="22" t="n"/>
      <c r="B312" s="22" t="n"/>
      <c r="C312" s="22" t="n"/>
      <c r="D312" s="22" t="n"/>
      <c r="E312" s="22" t="n"/>
      <c r="F312" s="22" t="n"/>
      <c r="G312" s="22" t="n"/>
      <c r="H312" s="33" t="n"/>
      <c r="I312" s="22" t="n"/>
      <c r="J312" s="22" t="n"/>
      <c r="K312" s="33" t="n"/>
      <c r="L312" s="33" t="n"/>
      <c r="M312" s="33" t="n"/>
      <c r="N312" s="24" t="n"/>
      <c r="O312" s="33" t="n"/>
      <c r="P312" s="24" t="n"/>
      <c r="Q312" s="24" t="n"/>
      <c r="R312" s="25">
        <f>IF($A312="","",IF(OR($J312="Resolved",$J312="Canceled"),"Closed","Active"))</f>
        <v/>
      </c>
      <c r="S312" s="26">
        <f>IF(OR($A312="",$H312=""),"",MAX(0,IF(AND($J312="Resolved",ISNUMBER($O312)),$O312,Dashboard!$B$3)-$H312))</f>
        <v/>
      </c>
      <c r="T312" s="26">
        <f>IF($A312="","",IF($L312="","",MAX(0,Dashboard!$B$3-$L312)))</f>
        <v/>
      </c>
      <c r="U312" s="25">
        <f>IF($S312="","",IF($S312&lt;=7,"0–7 Days",IF($S312&lt;=14,"8–14 Days",IF($S312&lt;=30,"15–30 Days",IF($S312&lt;=60,"31–60 Days","61+ Days")))))</f>
        <v/>
      </c>
      <c r="V312" s="25">
        <f>IF($A312="","",IF($R312="Closed","Closed",IF($K312="","No Target Date",IF($K312&lt;Dashboard!$B$3,"Overdue",IF($K312&lt;=Dashboard!$B$3+Dashboard!$E$3,"Due Soon","On Track")))))</f>
        <v/>
      </c>
      <c r="W312" s="25">
        <f>IF($A312="","",IF($R312="Closed","",IF(AND($M312&lt;&gt;"",$M312&lt;Dashboard!$B$3),"Follow-Up Needed",IF(AND($L312&lt;&gt;"",Dashboard!$B$3-$L312&gt;Dashboard!$I$3),"Follow-Up Needed",""))))</f>
        <v/>
      </c>
      <c r="X312" s="27">
        <f>IF($A312="","",IF(OR($E312="",$F312=""),"Missing Type or Category",IF(COUNTIFS(Lists!$E$2:$E$15,$F312,Lists!$F$2:$F$15,$E312)=1,"OK","Category Mismatch")))</f>
        <v/>
      </c>
      <c r="Y312" s="27">
        <f>IF($A312="","",IF($B312="","Missing Learner Alias",IF($C312="","Missing Program",IF($D312="","Missing Delivery Site",IF($E312="","Missing Hold Category",IF($F312="","Missing Hold Type",IF($G312="","Missing Priority",IF($H312="","Missing Date Opened",IF($J312="","Missing Status",IF(AND($R312="Active",$K312=""),"Missing Target Date",IF(AND($J312="Resolved",$O312=""),"Missing Resolution Date",IF(AND(OR($J312="Resolved",$J312="Canceled"),$P312=""),"Missing Resolution Outcome",IF($X312&lt;&gt;"OK",$X312,"OK"))))))))))))</f>
        <v/>
      </c>
      <c r="Z312" s="27">
        <f>IF($A312="","",IF($Y312&lt;&gt;"OK","Data Issue",IF($G312="Critical","Critical",IF($V312="Overdue","Overdue",IF($W312="Follow-Up Needed","Follow-Up Needed",IF($I312="","Unassigned",""))))))</f>
        <v/>
      </c>
    </row>
    <row r="313">
      <c r="A313" s="22" t="n"/>
      <c r="B313" s="22" t="n"/>
      <c r="C313" s="22" t="n"/>
      <c r="D313" s="22" t="n"/>
      <c r="E313" s="22" t="n"/>
      <c r="F313" s="22" t="n"/>
      <c r="G313" s="22" t="n"/>
      <c r="H313" s="33" t="n"/>
      <c r="I313" s="22" t="n"/>
      <c r="J313" s="22" t="n"/>
      <c r="K313" s="33" t="n"/>
      <c r="L313" s="33" t="n"/>
      <c r="M313" s="33" t="n"/>
      <c r="N313" s="24" t="n"/>
      <c r="O313" s="33" t="n"/>
      <c r="P313" s="24" t="n"/>
      <c r="Q313" s="24" t="n"/>
      <c r="R313" s="25">
        <f>IF($A313="","",IF(OR($J313="Resolved",$J313="Canceled"),"Closed","Active"))</f>
        <v/>
      </c>
      <c r="S313" s="26">
        <f>IF(OR($A313="",$H313=""),"",MAX(0,IF(AND($J313="Resolved",ISNUMBER($O313)),$O313,Dashboard!$B$3)-$H313))</f>
        <v/>
      </c>
      <c r="T313" s="26">
        <f>IF($A313="","",IF($L313="","",MAX(0,Dashboard!$B$3-$L313)))</f>
        <v/>
      </c>
      <c r="U313" s="25">
        <f>IF($S313="","",IF($S313&lt;=7,"0–7 Days",IF($S313&lt;=14,"8–14 Days",IF($S313&lt;=30,"15–30 Days",IF($S313&lt;=60,"31–60 Days","61+ Days")))))</f>
        <v/>
      </c>
      <c r="V313" s="25">
        <f>IF($A313="","",IF($R313="Closed","Closed",IF($K313="","No Target Date",IF($K313&lt;Dashboard!$B$3,"Overdue",IF($K313&lt;=Dashboard!$B$3+Dashboard!$E$3,"Due Soon","On Track")))))</f>
        <v/>
      </c>
      <c r="W313" s="25">
        <f>IF($A313="","",IF($R313="Closed","",IF(AND($M313&lt;&gt;"",$M313&lt;Dashboard!$B$3),"Follow-Up Needed",IF(AND($L313&lt;&gt;"",Dashboard!$B$3-$L313&gt;Dashboard!$I$3),"Follow-Up Needed",""))))</f>
        <v/>
      </c>
      <c r="X313" s="27">
        <f>IF($A313="","",IF(OR($E313="",$F313=""),"Missing Type or Category",IF(COUNTIFS(Lists!$E$2:$E$15,$F313,Lists!$F$2:$F$15,$E313)=1,"OK","Category Mismatch")))</f>
        <v/>
      </c>
      <c r="Y313" s="27">
        <f>IF($A313="","",IF($B313="","Missing Learner Alias",IF($C313="","Missing Program",IF($D313="","Missing Delivery Site",IF($E313="","Missing Hold Category",IF($F313="","Missing Hold Type",IF($G313="","Missing Priority",IF($H313="","Missing Date Opened",IF($J313="","Missing Status",IF(AND($R313="Active",$K313=""),"Missing Target Date",IF(AND($J313="Resolved",$O313=""),"Missing Resolution Date",IF(AND(OR($J313="Resolved",$J313="Canceled"),$P313=""),"Missing Resolution Outcome",IF($X313&lt;&gt;"OK",$X313,"OK"))))))))))))</f>
        <v/>
      </c>
      <c r="Z313" s="27">
        <f>IF($A313="","",IF($Y313&lt;&gt;"OK","Data Issue",IF($G313="Critical","Critical",IF($V313="Overdue","Overdue",IF($W313="Follow-Up Needed","Follow-Up Needed",IF($I313="","Unassigned",""))))))</f>
        <v/>
      </c>
    </row>
    <row r="314">
      <c r="A314" s="22" t="n"/>
      <c r="B314" s="22" t="n"/>
      <c r="C314" s="22" t="n"/>
      <c r="D314" s="22" t="n"/>
      <c r="E314" s="22" t="n"/>
      <c r="F314" s="22" t="n"/>
      <c r="G314" s="22" t="n"/>
      <c r="H314" s="33" t="n"/>
      <c r="I314" s="22" t="n"/>
      <c r="J314" s="22" t="n"/>
      <c r="K314" s="33" t="n"/>
      <c r="L314" s="33" t="n"/>
      <c r="M314" s="33" t="n"/>
      <c r="N314" s="24" t="n"/>
      <c r="O314" s="33" t="n"/>
      <c r="P314" s="24" t="n"/>
      <c r="Q314" s="24" t="n"/>
      <c r="R314" s="25">
        <f>IF($A314="","",IF(OR($J314="Resolved",$J314="Canceled"),"Closed","Active"))</f>
        <v/>
      </c>
      <c r="S314" s="26">
        <f>IF(OR($A314="",$H314=""),"",MAX(0,IF(AND($J314="Resolved",ISNUMBER($O314)),$O314,Dashboard!$B$3)-$H314))</f>
        <v/>
      </c>
      <c r="T314" s="26">
        <f>IF($A314="","",IF($L314="","",MAX(0,Dashboard!$B$3-$L314)))</f>
        <v/>
      </c>
      <c r="U314" s="25">
        <f>IF($S314="","",IF($S314&lt;=7,"0–7 Days",IF($S314&lt;=14,"8–14 Days",IF($S314&lt;=30,"15–30 Days",IF($S314&lt;=60,"31–60 Days","61+ Days")))))</f>
        <v/>
      </c>
      <c r="V314" s="25">
        <f>IF($A314="","",IF($R314="Closed","Closed",IF($K314="","No Target Date",IF($K314&lt;Dashboard!$B$3,"Overdue",IF($K314&lt;=Dashboard!$B$3+Dashboard!$E$3,"Due Soon","On Track")))))</f>
        <v/>
      </c>
      <c r="W314" s="25">
        <f>IF($A314="","",IF($R314="Closed","",IF(AND($M314&lt;&gt;"",$M314&lt;Dashboard!$B$3),"Follow-Up Needed",IF(AND($L314&lt;&gt;"",Dashboard!$B$3-$L314&gt;Dashboard!$I$3),"Follow-Up Needed",""))))</f>
        <v/>
      </c>
      <c r="X314" s="27">
        <f>IF($A314="","",IF(OR($E314="",$F314=""),"Missing Type or Category",IF(COUNTIFS(Lists!$E$2:$E$15,$F314,Lists!$F$2:$F$15,$E314)=1,"OK","Category Mismatch")))</f>
        <v/>
      </c>
      <c r="Y314" s="27">
        <f>IF($A314="","",IF($B314="","Missing Learner Alias",IF($C314="","Missing Program",IF($D314="","Missing Delivery Site",IF($E314="","Missing Hold Category",IF($F314="","Missing Hold Type",IF($G314="","Missing Priority",IF($H314="","Missing Date Opened",IF($J314="","Missing Status",IF(AND($R314="Active",$K314=""),"Missing Target Date",IF(AND($J314="Resolved",$O314=""),"Missing Resolution Date",IF(AND(OR($J314="Resolved",$J314="Canceled"),$P314=""),"Missing Resolution Outcome",IF($X314&lt;&gt;"OK",$X314,"OK"))))))))))))</f>
        <v/>
      </c>
      <c r="Z314" s="27">
        <f>IF($A314="","",IF($Y314&lt;&gt;"OK","Data Issue",IF($G314="Critical","Critical",IF($V314="Overdue","Overdue",IF($W314="Follow-Up Needed","Follow-Up Needed",IF($I314="","Unassigned",""))))))</f>
        <v/>
      </c>
    </row>
    <row r="315">
      <c r="A315" s="22" t="n"/>
      <c r="B315" s="22" t="n"/>
      <c r="C315" s="22" t="n"/>
      <c r="D315" s="22" t="n"/>
      <c r="E315" s="22" t="n"/>
      <c r="F315" s="22" t="n"/>
      <c r="G315" s="22" t="n"/>
      <c r="H315" s="33" t="n"/>
      <c r="I315" s="22" t="n"/>
      <c r="J315" s="22" t="n"/>
      <c r="K315" s="33" t="n"/>
      <c r="L315" s="33" t="n"/>
      <c r="M315" s="33" t="n"/>
      <c r="N315" s="24" t="n"/>
      <c r="O315" s="33" t="n"/>
      <c r="P315" s="24" t="n"/>
      <c r="Q315" s="24" t="n"/>
      <c r="R315" s="25">
        <f>IF($A315="","",IF(OR($J315="Resolved",$J315="Canceled"),"Closed","Active"))</f>
        <v/>
      </c>
      <c r="S315" s="26">
        <f>IF(OR($A315="",$H315=""),"",MAX(0,IF(AND($J315="Resolved",ISNUMBER($O315)),$O315,Dashboard!$B$3)-$H315))</f>
        <v/>
      </c>
      <c r="T315" s="26">
        <f>IF($A315="","",IF($L315="","",MAX(0,Dashboard!$B$3-$L315)))</f>
        <v/>
      </c>
      <c r="U315" s="25">
        <f>IF($S315="","",IF($S315&lt;=7,"0–7 Days",IF($S315&lt;=14,"8–14 Days",IF($S315&lt;=30,"15–30 Days",IF($S315&lt;=60,"31–60 Days","61+ Days")))))</f>
        <v/>
      </c>
      <c r="V315" s="25">
        <f>IF($A315="","",IF($R315="Closed","Closed",IF($K315="","No Target Date",IF($K315&lt;Dashboard!$B$3,"Overdue",IF($K315&lt;=Dashboard!$B$3+Dashboard!$E$3,"Due Soon","On Track")))))</f>
        <v/>
      </c>
      <c r="W315" s="25">
        <f>IF($A315="","",IF($R315="Closed","",IF(AND($M315&lt;&gt;"",$M315&lt;Dashboard!$B$3),"Follow-Up Needed",IF(AND($L315&lt;&gt;"",Dashboard!$B$3-$L315&gt;Dashboard!$I$3),"Follow-Up Needed",""))))</f>
        <v/>
      </c>
      <c r="X315" s="27">
        <f>IF($A315="","",IF(OR($E315="",$F315=""),"Missing Type or Category",IF(COUNTIFS(Lists!$E$2:$E$15,$F315,Lists!$F$2:$F$15,$E315)=1,"OK","Category Mismatch")))</f>
        <v/>
      </c>
      <c r="Y315" s="27">
        <f>IF($A315="","",IF($B315="","Missing Learner Alias",IF($C315="","Missing Program",IF($D315="","Missing Delivery Site",IF($E315="","Missing Hold Category",IF($F315="","Missing Hold Type",IF($G315="","Missing Priority",IF($H315="","Missing Date Opened",IF($J315="","Missing Status",IF(AND($R315="Active",$K315=""),"Missing Target Date",IF(AND($J315="Resolved",$O315=""),"Missing Resolution Date",IF(AND(OR($J315="Resolved",$J315="Canceled"),$P315=""),"Missing Resolution Outcome",IF($X315&lt;&gt;"OK",$X315,"OK"))))))))))))</f>
        <v/>
      </c>
      <c r="Z315" s="27">
        <f>IF($A315="","",IF($Y315&lt;&gt;"OK","Data Issue",IF($G315="Critical","Critical",IF($V315="Overdue","Overdue",IF($W315="Follow-Up Needed","Follow-Up Needed",IF($I315="","Unassigned",""))))))</f>
        <v/>
      </c>
    </row>
    <row r="316">
      <c r="A316" s="22" t="n"/>
      <c r="B316" s="22" t="n"/>
      <c r="C316" s="22" t="n"/>
      <c r="D316" s="22" t="n"/>
      <c r="E316" s="22" t="n"/>
      <c r="F316" s="22" t="n"/>
      <c r="G316" s="22" t="n"/>
      <c r="H316" s="33" t="n"/>
      <c r="I316" s="22" t="n"/>
      <c r="J316" s="22" t="n"/>
      <c r="K316" s="33" t="n"/>
      <c r="L316" s="33" t="n"/>
      <c r="M316" s="33" t="n"/>
      <c r="N316" s="24" t="n"/>
      <c r="O316" s="33" t="n"/>
      <c r="P316" s="24" t="n"/>
      <c r="Q316" s="24" t="n"/>
      <c r="R316" s="25">
        <f>IF($A316="","",IF(OR($J316="Resolved",$J316="Canceled"),"Closed","Active"))</f>
        <v/>
      </c>
      <c r="S316" s="26">
        <f>IF(OR($A316="",$H316=""),"",MAX(0,IF(AND($J316="Resolved",ISNUMBER($O316)),$O316,Dashboard!$B$3)-$H316))</f>
        <v/>
      </c>
      <c r="T316" s="26">
        <f>IF($A316="","",IF($L316="","",MAX(0,Dashboard!$B$3-$L316)))</f>
        <v/>
      </c>
      <c r="U316" s="25">
        <f>IF($S316="","",IF($S316&lt;=7,"0–7 Days",IF($S316&lt;=14,"8–14 Days",IF($S316&lt;=30,"15–30 Days",IF($S316&lt;=60,"31–60 Days","61+ Days")))))</f>
        <v/>
      </c>
      <c r="V316" s="25">
        <f>IF($A316="","",IF($R316="Closed","Closed",IF($K316="","No Target Date",IF($K316&lt;Dashboard!$B$3,"Overdue",IF($K316&lt;=Dashboard!$B$3+Dashboard!$E$3,"Due Soon","On Track")))))</f>
        <v/>
      </c>
      <c r="W316" s="25">
        <f>IF($A316="","",IF($R316="Closed","",IF(AND($M316&lt;&gt;"",$M316&lt;Dashboard!$B$3),"Follow-Up Needed",IF(AND($L316&lt;&gt;"",Dashboard!$B$3-$L316&gt;Dashboard!$I$3),"Follow-Up Needed",""))))</f>
        <v/>
      </c>
      <c r="X316" s="27">
        <f>IF($A316="","",IF(OR($E316="",$F316=""),"Missing Type or Category",IF(COUNTIFS(Lists!$E$2:$E$15,$F316,Lists!$F$2:$F$15,$E316)=1,"OK","Category Mismatch")))</f>
        <v/>
      </c>
      <c r="Y316" s="27">
        <f>IF($A316="","",IF($B316="","Missing Learner Alias",IF($C316="","Missing Program",IF($D316="","Missing Delivery Site",IF($E316="","Missing Hold Category",IF($F316="","Missing Hold Type",IF($G316="","Missing Priority",IF($H316="","Missing Date Opened",IF($J316="","Missing Status",IF(AND($R316="Active",$K316=""),"Missing Target Date",IF(AND($J316="Resolved",$O316=""),"Missing Resolution Date",IF(AND(OR($J316="Resolved",$J316="Canceled"),$P316=""),"Missing Resolution Outcome",IF($X316&lt;&gt;"OK",$X316,"OK"))))))))))))</f>
        <v/>
      </c>
      <c r="Z316" s="27">
        <f>IF($A316="","",IF($Y316&lt;&gt;"OK","Data Issue",IF($G316="Critical","Critical",IF($V316="Overdue","Overdue",IF($W316="Follow-Up Needed","Follow-Up Needed",IF($I316="","Unassigned",""))))))</f>
        <v/>
      </c>
    </row>
    <row r="317">
      <c r="A317" s="22" t="n"/>
      <c r="B317" s="22" t="n"/>
      <c r="C317" s="22" t="n"/>
      <c r="D317" s="22" t="n"/>
      <c r="E317" s="22" t="n"/>
      <c r="F317" s="22" t="n"/>
      <c r="G317" s="22" t="n"/>
      <c r="H317" s="33" t="n"/>
      <c r="I317" s="22" t="n"/>
      <c r="J317" s="22" t="n"/>
      <c r="K317" s="33" t="n"/>
      <c r="L317" s="33" t="n"/>
      <c r="M317" s="33" t="n"/>
      <c r="N317" s="24" t="n"/>
      <c r="O317" s="33" t="n"/>
      <c r="P317" s="24" t="n"/>
      <c r="Q317" s="24" t="n"/>
      <c r="R317" s="25">
        <f>IF($A317="","",IF(OR($J317="Resolved",$J317="Canceled"),"Closed","Active"))</f>
        <v/>
      </c>
      <c r="S317" s="26">
        <f>IF(OR($A317="",$H317=""),"",MAX(0,IF(AND($J317="Resolved",ISNUMBER($O317)),$O317,Dashboard!$B$3)-$H317))</f>
        <v/>
      </c>
      <c r="T317" s="26">
        <f>IF($A317="","",IF($L317="","",MAX(0,Dashboard!$B$3-$L317)))</f>
        <v/>
      </c>
      <c r="U317" s="25">
        <f>IF($S317="","",IF($S317&lt;=7,"0–7 Days",IF($S317&lt;=14,"8–14 Days",IF($S317&lt;=30,"15–30 Days",IF($S317&lt;=60,"31–60 Days","61+ Days")))))</f>
        <v/>
      </c>
      <c r="V317" s="25">
        <f>IF($A317="","",IF($R317="Closed","Closed",IF($K317="","No Target Date",IF($K317&lt;Dashboard!$B$3,"Overdue",IF($K317&lt;=Dashboard!$B$3+Dashboard!$E$3,"Due Soon","On Track")))))</f>
        <v/>
      </c>
      <c r="W317" s="25">
        <f>IF($A317="","",IF($R317="Closed","",IF(AND($M317&lt;&gt;"",$M317&lt;Dashboard!$B$3),"Follow-Up Needed",IF(AND($L317&lt;&gt;"",Dashboard!$B$3-$L317&gt;Dashboard!$I$3),"Follow-Up Needed",""))))</f>
        <v/>
      </c>
      <c r="X317" s="27">
        <f>IF($A317="","",IF(OR($E317="",$F317=""),"Missing Type or Category",IF(COUNTIFS(Lists!$E$2:$E$15,$F317,Lists!$F$2:$F$15,$E317)=1,"OK","Category Mismatch")))</f>
        <v/>
      </c>
      <c r="Y317" s="27">
        <f>IF($A317="","",IF($B317="","Missing Learner Alias",IF($C317="","Missing Program",IF($D317="","Missing Delivery Site",IF($E317="","Missing Hold Category",IF($F317="","Missing Hold Type",IF($G317="","Missing Priority",IF($H317="","Missing Date Opened",IF($J317="","Missing Status",IF(AND($R317="Active",$K317=""),"Missing Target Date",IF(AND($J317="Resolved",$O317=""),"Missing Resolution Date",IF(AND(OR($J317="Resolved",$J317="Canceled"),$P317=""),"Missing Resolution Outcome",IF($X317&lt;&gt;"OK",$X317,"OK"))))))))))))</f>
        <v/>
      </c>
      <c r="Z317" s="27">
        <f>IF($A317="","",IF($Y317&lt;&gt;"OK","Data Issue",IF($G317="Critical","Critical",IF($V317="Overdue","Overdue",IF($W317="Follow-Up Needed","Follow-Up Needed",IF($I317="","Unassigned",""))))))</f>
        <v/>
      </c>
    </row>
    <row r="318">
      <c r="A318" s="22" t="n"/>
      <c r="B318" s="22" t="n"/>
      <c r="C318" s="22" t="n"/>
      <c r="D318" s="22" t="n"/>
      <c r="E318" s="22" t="n"/>
      <c r="F318" s="22" t="n"/>
      <c r="G318" s="22" t="n"/>
      <c r="H318" s="33" t="n"/>
      <c r="I318" s="22" t="n"/>
      <c r="J318" s="22" t="n"/>
      <c r="K318" s="33" t="n"/>
      <c r="L318" s="33" t="n"/>
      <c r="M318" s="33" t="n"/>
      <c r="N318" s="24" t="n"/>
      <c r="O318" s="33" t="n"/>
      <c r="P318" s="24" t="n"/>
      <c r="Q318" s="24" t="n"/>
      <c r="R318" s="25">
        <f>IF($A318="","",IF(OR($J318="Resolved",$J318="Canceled"),"Closed","Active"))</f>
        <v/>
      </c>
      <c r="S318" s="26">
        <f>IF(OR($A318="",$H318=""),"",MAX(0,IF(AND($J318="Resolved",ISNUMBER($O318)),$O318,Dashboard!$B$3)-$H318))</f>
        <v/>
      </c>
      <c r="T318" s="26">
        <f>IF($A318="","",IF($L318="","",MAX(0,Dashboard!$B$3-$L318)))</f>
        <v/>
      </c>
      <c r="U318" s="25">
        <f>IF($S318="","",IF($S318&lt;=7,"0–7 Days",IF($S318&lt;=14,"8–14 Days",IF($S318&lt;=30,"15–30 Days",IF($S318&lt;=60,"31–60 Days","61+ Days")))))</f>
        <v/>
      </c>
      <c r="V318" s="25">
        <f>IF($A318="","",IF($R318="Closed","Closed",IF($K318="","No Target Date",IF($K318&lt;Dashboard!$B$3,"Overdue",IF($K318&lt;=Dashboard!$B$3+Dashboard!$E$3,"Due Soon","On Track")))))</f>
        <v/>
      </c>
      <c r="W318" s="25">
        <f>IF($A318="","",IF($R318="Closed","",IF(AND($M318&lt;&gt;"",$M318&lt;Dashboard!$B$3),"Follow-Up Needed",IF(AND($L318&lt;&gt;"",Dashboard!$B$3-$L318&gt;Dashboard!$I$3),"Follow-Up Needed",""))))</f>
        <v/>
      </c>
      <c r="X318" s="27">
        <f>IF($A318="","",IF(OR($E318="",$F318=""),"Missing Type or Category",IF(COUNTIFS(Lists!$E$2:$E$15,$F318,Lists!$F$2:$F$15,$E318)=1,"OK","Category Mismatch")))</f>
        <v/>
      </c>
      <c r="Y318" s="27">
        <f>IF($A318="","",IF($B318="","Missing Learner Alias",IF($C318="","Missing Program",IF($D318="","Missing Delivery Site",IF($E318="","Missing Hold Category",IF($F318="","Missing Hold Type",IF($G318="","Missing Priority",IF($H318="","Missing Date Opened",IF($J318="","Missing Status",IF(AND($R318="Active",$K318=""),"Missing Target Date",IF(AND($J318="Resolved",$O318=""),"Missing Resolution Date",IF(AND(OR($J318="Resolved",$J318="Canceled"),$P318=""),"Missing Resolution Outcome",IF($X318&lt;&gt;"OK",$X318,"OK"))))))))))))</f>
        <v/>
      </c>
      <c r="Z318" s="27">
        <f>IF($A318="","",IF($Y318&lt;&gt;"OK","Data Issue",IF($G318="Critical","Critical",IF($V318="Overdue","Overdue",IF($W318="Follow-Up Needed","Follow-Up Needed",IF($I318="","Unassigned",""))))))</f>
        <v/>
      </c>
    </row>
    <row r="319">
      <c r="A319" s="22" t="n"/>
      <c r="B319" s="22" t="n"/>
      <c r="C319" s="22" t="n"/>
      <c r="D319" s="22" t="n"/>
      <c r="E319" s="22" t="n"/>
      <c r="F319" s="22" t="n"/>
      <c r="G319" s="22" t="n"/>
      <c r="H319" s="33" t="n"/>
      <c r="I319" s="22" t="n"/>
      <c r="J319" s="22" t="n"/>
      <c r="K319" s="33" t="n"/>
      <c r="L319" s="33" t="n"/>
      <c r="M319" s="33" t="n"/>
      <c r="N319" s="24" t="n"/>
      <c r="O319" s="33" t="n"/>
      <c r="P319" s="24" t="n"/>
      <c r="Q319" s="24" t="n"/>
      <c r="R319" s="25">
        <f>IF($A319="","",IF(OR($J319="Resolved",$J319="Canceled"),"Closed","Active"))</f>
        <v/>
      </c>
      <c r="S319" s="26">
        <f>IF(OR($A319="",$H319=""),"",MAX(0,IF(AND($J319="Resolved",ISNUMBER($O319)),$O319,Dashboard!$B$3)-$H319))</f>
        <v/>
      </c>
      <c r="T319" s="26">
        <f>IF($A319="","",IF($L319="","",MAX(0,Dashboard!$B$3-$L319)))</f>
        <v/>
      </c>
      <c r="U319" s="25">
        <f>IF($S319="","",IF($S319&lt;=7,"0–7 Days",IF($S319&lt;=14,"8–14 Days",IF($S319&lt;=30,"15–30 Days",IF($S319&lt;=60,"31–60 Days","61+ Days")))))</f>
        <v/>
      </c>
      <c r="V319" s="25">
        <f>IF($A319="","",IF($R319="Closed","Closed",IF($K319="","No Target Date",IF($K319&lt;Dashboard!$B$3,"Overdue",IF($K319&lt;=Dashboard!$B$3+Dashboard!$E$3,"Due Soon","On Track")))))</f>
        <v/>
      </c>
      <c r="W319" s="25">
        <f>IF($A319="","",IF($R319="Closed","",IF(AND($M319&lt;&gt;"",$M319&lt;Dashboard!$B$3),"Follow-Up Needed",IF(AND($L319&lt;&gt;"",Dashboard!$B$3-$L319&gt;Dashboard!$I$3),"Follow-Up Needed",""))))</f>
        <v/>
      </c>
      <c r="X319" s="27">
        <f>IF($A319="","",IF(OR($E319="",$F319=""),"Missing Type or Category",IF(COUNTIFS(Lists!$E$2:$E$15,$F319,Lists!$F$2:$F$15,$E319)=1,"OK","Category Mismatch")))</f>
        <v/>
      </c>
      <c r="Y319" s="27">
        <f>IF($A319="","",IF($B319="","Missing Learner Alias",IF($C319="","Missing Program",IF($D319="","Missing Delivery Site",IF($E319="","Missing Hold Category",IF($F319="","Missing Hold Type",IF($G319="","Missing Priority",IF($H319="","Missing Date Opened",IF($J319="","Missing Status",IF(AND($R319="Active",$K319=""),"Missing Target Date",IF(AND($J319="Resolved",$O319=""),"Missing Resolution Date",IF(AND(OR($J319="Resolved",$J319="Canceled"),$P319=""),"Missing Resolution Outcome",IF($X319&lt;&gt;"OK",$X319,"OK"))))))))))))</f>
        <v/>
      </c>
      <c r="Z319" s="27">
        <f>IF($A319="","",IF($Y319&lt;&gt;"OK","Data Issue",IF($G319="Critical","Critical",IF($V319="Overdue","Overdue",IF($W319="Follow-Up Needed","Follow-Up Needed",IF($I319="","Unassigned",""))))))</f>
        <v/>
      </c>
    </row>
    <row r="320">
      <c r="A320" s="22" t="n"/>
      <c r="B320" s="22" t="n"/>
      <c r="C320" s="22" t="n"/>
      <c r="D320" s="22" t="n"/>
      <c r="E320" s="22" t="n"/>
      <c r="F320" s="22" t="n"/>
      <c r="G320" s="22" t="n"/>
      <c r="H320" s="33" t="n"/>
      <c r="I320" s="22" t="n"/>
      <c r="J320" s="22" t="n"/>
      <c r="K320" s="33" t="n"/>
      <c r="L320" s="33" t="n"/>
      <c r="M320" s="33" t="n"/>
      <c r="N320" s="24" t="n"/>
      <c r="O320" s="33" t="n"/>
      <c r="P320" s="24" t="n"/>
      <c r="Q320" s="24" t="n"/>
      <c r="R320" s="25">
        <f>IF($A320="","",IF(OR($J320="Resolved",$J320="Canceled"),"Closed","Active"))</f>
        <v/>
      </c>
      <c r="S320" s="26">
        <f>IF(OR($A320="",$H320=""),"",MAX(0,IF(AND($J320="Resolved",ISNUMBER($O320)),$O320,Dashboard!$B$3)-$H320))</f>
        <v/>
      </c>
      <c r="T320" s="26">
        <f>IF($A320="","",IF($L320="","",MAX(0,Dashboard!$B$3-$L320)))</f>
        <v/>
      </c>
      <c r="U320" s="25">
        <f>IF($S320="","",IF($S320&lt;=7,"0–7 Days",IF($S320&lt;=14,"8–14 Days",IF($S320&lt;=30,"15–30 Days",IF($S320&lt;=60,"31–60 Days","61+ Days")))))</f>
        <v/>
      </c>
      <c r="V320" s="25">
        <f>IF($A320="","",IF($R320="Closed","Closed",IF($K320="","No Target Date",IF($K320&lt;Dashboard!$B$3,"Overdue",IF($K320&lt;=Dashboard!$B$3+Dashboard!$E$3,"Due Soon","On Track")))))</f>
        <v/>
      </c>
      <c r="W320" s="25">
        <f>IF($A320="","",IF($R320="Closed","",IF(AND($M320&lt;&gt;"",$M320&lt;Dashboard!$B$3),"Follow-Up Needed",IF(AND($L320&lt;&gt;"",Dashboard!$B$3-$L320&gt;Dashboard!$I$3),"Follow-Up Needed",""))))</f>
        <v/>
      </c>
      <c r="X320" s="27">
        <f>IF($A320="","",IF(OR($E320="",$F320=""),"Missing Type or Category",IF(COUNTIFS(Lists!$E$2:$E$15,$F320,Lists!$F$2:$F$15,$E320)=1,"OK","Category Mismatch")))</f>
        <v/>
      </c>
      <c r="Y320" s="27">
        <f>IF($A320="","",IF($B320="","Missing Learner Alias",IF($C320="","Missing Program",IF($D320="","Missing Delivery Site",IF($E320="","Missing Hold Category",IF($F320="","Missing Hold Type",IF($G320="","Missing Priority",IF($H320="","Missing Date Opened",IF($J320="","Missing Status",IF(AND($R320="Active",$K320=""),"Missing Target Date",IF(AND($J320="Resolved",$O320=""),"Missing Resolution Date",IF(AND(OR($J320="Resolved",$J320="Canceled"),$P320=""),"Missing Resolution Outcome",IF($X320&lt;&gt;"OK",$X320,"OK"))))))))))))</f>
        <v/>
      </c>
      <c r="Z320" s="27">
        <f>IF($A320="","",IF($Y320&lt;&gt;"OK","Data Issue",IF($G320="Critical","Critical",IF($V320="Overdue","Overdue",IF($W320="Follow-Up Needed","Follow-Up Needed",IF($I320="","Unassigned",""))))))</f>
        <v/>
      </c>
    </row>
    <row r="321">
      <c r="A321" s="22" t="n"/>
      <c r="B321" s="22" t="n"/>
      <c r="C321" s="22" t="n"/>
      <c r="D321" s="22" t="n"/>
      <c r="E321" s="22" t="n"/>
      <c r="F321" s="22" t="n"/>
      <c r="G321" s="22" t="n"/>
      <c r="H321" s="33" t="n"/>
      <c r="I321" s="22" t="n"/>
      <c r="J321" s="22" t="n"/>
      <c r="K321" s="33" t="n"/>
      <c r="L321" s="33" t="n"/>
      <c r="M321" s="33" t="n"/>
      <c r="N321" s="24" t="n"/>
      <c r="O321" s="33" t="n"/>
      <c r="P321" s="24" t="n"/>
      <c r="Q321" s="24" t="n"/>
      <c r="R321" s="25">
        <f>IF($A321="","",IF(OR($J321="Resolved",$J321="Canceled"),"Closed","Active"))</f>
        <v/>
      </c>
      <c r="S321" s="26">
        <f>IF(OR($A321="",$H321=""),"",MAX(0,IF(AND($J321="Resolved",ISNUMBER($O321)),$O321,Dashboard!$B$3)-$H321))</f>
        <v/>
      </c>
      <c r="T321" s="26">
        <f>IF($A321="","",IF($L321="","",MAX(0,Dashboard!$B$3-$L321)))</f>
        <v/>
      </c>
      <c r="U321" s="25">
        <f>IF($S321="","",IF($S321&lt;=7,"0–7 Days",IF($S321&lt;=14,"8–14 Days",IF($S321&lt;=30,"15–30 Days",IF($S321&lt;=60,"31–60 Days","61+ Days")))))</f>
        <v/>
      </c>
      <c r="V321" s="25">
        <f>IF($A321="","",IF($R321="Closed","Closed",IF($K321="","No Target Date",IF($K321&lt;Dashboard!$B$3,"Overdue",IF($K321&lt;=Dashboard!$B$3+Dashboard!$E$3,"Due Soon","On Track")))))</f>
        <v/>
      </c>
      <c r="W321" s="25">
        <f>IF($A321="","",IF($R321="Closed","",IF(AND($M321&lt;&gt;"",$M321&lt;Dashboard!$B$3),"Follow-Up Needed",IF(AND($L321&lt;&gt;"",Dashboard!$B$3-$L321&gt;Dashboard!$I$3),"Follow-Up Needed",""))))</f>
        <v/>
      </c>
      <c r="X321" s="27">
        <f>IF($A321="","",IF(OR($E321="",$F321=""),"Missing Type or Category",IF(COUNTIFS(Lists!$E$2:$E$15,$F321,Lists!$F$2:$F$15,$E321)=1,"OK","Category Mismatch")))</f>
        <v/>
      </c>
      <c r="Y321" s="27">
        <f>IF($A321="","",IF($B321="","Missing Learner Alias",IF($C321="","Missing Program",IF($D321="","Missing Delivery Site",IF($E321="","Missing Hold Category",IF($F321="","Missing Hold Type",IF($G321="","Missing Priority",IF($H321="","Missing Date Opened",IF($J321="","Missing Status",IF(AND($R321="Active",$K321=""),"Missing Target Date",IF(AND($J321="Resolved",$O321=""),"Missing Resolution Date",IF(AND(OR($J321="Resolved",$J321="Canceled"),$P321=""),"Missing Resolution Outcome",IF($X321&lt;&gt;"OK",$X321,"OK"))))))))))))</f>
        <v/>
      </c>
      <c r="Z321" s="27">
        <f>IF($A321="","",IF($Y321&lt;&gt;"OK","Data Issue",IF($G321="Critical","Critical",IF($V321="Overdue","Overdue",IF($W321="Follow-Up Needed","Follow-Up Needed",IF($I321="","Unassigned",""))))))</f>
        <v/>
      </c>
    </row>
    <row r="322">
      <c r="A322" s="22" t="n"/>
      <c r="B322" s="22" t="n"/>
      <c r="C322" s="22" t="n"/>
      <c r="D322" s="22" t="n"/>
      <c r="E322" s="22" t="n"/>
      <c r="F322" s="22" t="n"/>
      <c r="G322" s="22" t="n"/>
      <c r="H322" s="33" t="n"/>
      <c r="I322" s="22" t="n"/>
      <c r="J322" s="22" t="n"/>
      <c r="K322" s="33" t="n"/>
      <c r="L322" s="33" t="n"/>
      <c r="M322" s="33" t="n"/>
      <c r="N322" s="24" t="n"/>
      <c r="O322" s="33" t="n"/>
      <c r="P322" s="24" t="n"/>
      <c r="Q322" s="24" t="n"/>
      <c r="R322" s="25">
        <f>IF($A322="","",IF(OR($J322="Resolved",$J322="Canceled"),"Closed","Active"))</f>
        <v/>
      </c>
      <c r="S322" s="26">
        <f>IF(OR($A322="",$H322=""),"",MAX(0,IF(AND($J322="Resolved",ISNUMBER($O322)),$O322,Dashboard!$B$3)-$H322))</f>
        <v/>
      </c>
      <c r="T322" s="26">
        <f>IF($A322="","",IF($L322="","",MAX(0,Dashboard!$B$3-$L322)))</f>
        <v/>
      </c>
      <c r="U322" s="25">
        <f>IF($S322="","",IF($S322&lt;=7,"0–7 Days",IF($S322&lt;=14,"8–14 Days",IF($S322&lt;=30,"15–30 Days",IF($S322&lt;=60,"31–60 Days","61+ Days")))))</f>
        <v/>
      </c>
      <c r="V322" s="25">
        <f>IF($A322="","",IF($R322="Closed","Closed",IF($K322="","No Target Date",IF($K322&lt;Dashboard!$B$3,"Overdue",IF($K322&lt;=Dashboard!$B$3+Dashboard!$E$3,"Due Soon","On Track")))))</f>
        <v/>
      </c>
      <c r="W322" s="25">
        <f>IF($A322="","",IF($R322="Closed","",IF(AND($M322&lt;&gt;"",$M322&lt;Dashboard!$B$3),"Follow-Up Needed",IF(AND($L322&lt;&gt;"",Dashboard!$B$3-$L322&gt;Dashboard!$I$3),"Follow-Up Needed",""))))</f>
        <v/>
      </c>
      <c r="X322" s="27">
        <f>IF($A322="","",IF(OR($E322="",$F322=""),"Missing Type or Category",IF(COUNTIFS(Lists!$E$2:$E$15,$F322,Lists!$F$2:$F$15,$E322)=1,"OK","Category Mismatch")))</f>
        <v/>
      </c>
      <c r="Y322" s="27">
        <f>IF($A322="","",IF($B322="","Missing Learner Alias",IF($C322="","Missing Program",IF($D322="","Missing Delivery Site",IF($E322="","Missing Hold Category",IF($F322="","Missing Hold Type",IF($G322="","Missing Priority",IF($H322="","Missing Date Opened",IF($J322="","Missing Status",IF(AND($R322="Active",$K322=""),"Missing Target Date",IF(AND($J322="Resolved",$O322=""),"Missing Resolution Date",IF(AND(OR($J322="Resolved",$J322="Canceled"),$P322=""),"Missing Resolution Outcome",IF($X322&lt;&gt;"OK",$X322,"OK"))))))))))))</f>
        <v/>
      </c>
      <c r="Z322" s="27">
        <f>IF($A322="","",IF($Y322&lt;&gt;"OK","Data Issue",IF($G322="Critical","Critical",IF($V322="Overdue","Overdue",IF($W322="Follow-Up Needed","Follow-Up Needed",IF($I322="","Unassigned",""))))))</f>
        <v/>
      </c>
    </row>
    <row r="323">
      <c r="A323" s="22" t="n"/>
      <c r="B323" s="22" t="n"/>
      <c r="C323" s="22" t="n"/>
      <c r="D323" s="22" t="n"/>
      <c r="E323" s="22" t="n"/>
      <c r="F323" s="22" t="n"/>
      <c r="G323" s="22" t="n"/>
      <c r="H323" s="33" t="n"/>
      <c r="I323" s="22" t="n"/>
      <c r="J323" s="22" t="n"/>
      <c r="K323" s="33" t="n"/>
      <c r="L323" s="33" t="n"/>
      <c r="M323" s="33" t="n"/>
      <c r="N323" s="24" t="n"/>
      <c r="O323" s="33" t="n"/>
      <c r="P323" s="24" t="n"/>
      <c r="Q323" s="24" t="n"/>
      <c r="R323" s="25">
        <f>IF($A323="","",IF(OR($J323="Resolved",$J323="Canceled"),"Closed","Active"))</f>
        <v/>
      </c>
      <c r="S323" s="26">
        <f>IF(OR($A323="",$H323=""),"",MAX(0,IF(AND($J323="Resolved",ISNUMBER($O323)),$O323,Dashboard!$B$3)-$H323))</f>
        <v/>
      </c>
      <c r="T323" s="26">
        <f>IF($A323="","",IF($L323="","",MAX(0,Dashboard!$B$3-$L323)))</f>
        <v/>
      </c>
      <c r="U323" s="25">
        <f>IF($S323="","",IF($S323&lt;=7,"0–7 Days",IF($S323&lt;=14,"8–14 Days",IF($S323&lt;=30,"15–30 Days",IF($S323&lt;=60,"31–60 Days","61+ Days")))))</f>
        <v/>
      </c>
      <c r="V323" s="25">
        <f>IF($A323="","",IF($R323="Closed","Closed",IF($K323="","No Target Date",IF($K323&lt;Dashboard!$B$3,"Overdue",IF($K323&lt;=Dashboard!$B$3+Dashboard!$E$3,"Due Soon","On Track")))))</f>
        <v/>
      </c>
      <c r="W323" s="25">
        <f>IF($A323="","",IF($R323="Closed","",IF(AND($M323&lt;&gt;"",$M323&lt;Dashboard!$B$3),"Follow-Up Needed",IF(AND($L323&lt;&gt;"",Dashboard!$B$3-$L323&gt;Dashboard!$I$3),"Follow-Up Needed",""))))</f>
        <v/>
      </c>
      <c r="X323" s="27">
        <f>IF($A323="","",IF(OR($E323="",$F323=""),"Missing Type or Category",IF(COUNTIFS(Lists!$E$2:$E$15,$F323,Lists!$F$2:$F$15,$E323)=1,"OK","Category Mismatch")))</f>
        <v/>
      </c>
      <c r="Y323" s="27">
        <f>IF($A323="","",IF($B323="","Missing Learner Alias",IF($C323="","Missing Program",IF($D323="","Missing Delivery Site",IF($E323="","Missing Hold Category",IF($F323="","Missing Hold Type",IF($G323="","Missing Priority",IF($H323="","Missing Date Opened",IF($J323="","Missing Status",IF(AND($R323="Active",$K323=""),"Missing Target Date",IF(AND($J323="Resolved",$O323=""),"Missing Resolution Date",IF(AND(OR($J323="Resolved",$J323="Canceled"),$P323=""),"Missing Resolution Outcome",IF($X323&lt;&gt;"OK",$X323,"OK"))))))))))))</f>
        <v/>
      </c>
      <c r="Z323" s="27">
        <f>IF($A323="","",IF($Y323&lt;&gt;"OK","Data Issue",IF($G323="Critical","Critical",IF($V323="Overdue","Overdue",IF($W323="Follow-Up Needed","Follow-Up Needed",IF($I323="","Unassigned",""))))))</f>
        <v/>
      </c>
    </row>
    <row r="324">
      <c r="A324" s="22" t="n"/>
      <c r="B324" s="22" t="n"/>
      <c r="C324" s="22" t="n"/>
      <c r="D324" s="22" t="n"/>
      <c r="E324" s="22" t="n"/>
      <c r="F324" s="22" t="n"/>
      <c r="G324" s="22" t="n"/>
      <c r="H324" s="33" t="n"/>
      <c r="I324" s="22" t="n"/>
      <c r="J324" s="22" t="n"/>
      <c r="K324" s="33" t="n"/>
      <c r="L324" s="33" t="n"/>
      <c r="M324" s="33" t="n"/>
      <c r="N324" s="24" t="n"/>
      <c r="O324" s="33" t="n"/>
      <c r="P324" s="24" t="n"/>
      <c r="Q324" s="24" t="n"/>
      <c r="R324" s="25">
        <f>IF($A324="","",IF(OR($J324="Resolved",$J324="Canceled"),"Closed","Active"))</f>
        <v/>
      </c>
      <c r="S324" s="26">
        <f>IF(OR($A324="",$H324=""),"",MAX(0,IF(AND($J324="Resolved",ISNUMBER($O324)),$O324,Dashboard!$B$3)-$H324))</f>
        <v/>
      </c>
      <c r="T324" s="26">
        <f>IF($A324="","",IF($L324="","",MAX(0,Dashboard!$B$3-$L324)))</f>
        <v/>
      </c>
      <c r="U324" s="25">
        <f>IF($S324="","",IF($S324&lt;=7,"0–7 Days",IF($S324&lt;=14,"8–14 Days",IF($S324&lt;=30,"15–30 Days",IF($S324&lt;=60,"31–60 Days","61+ Days")))))</f>
        <v/>
      </c>
      <c r="V324" s="25">
        <f>IF($A324="","",IF($R324="Closed","Closed",IF($K324="","No Target Date",IF($K324&lt;Dashboard!$B$3,"Overdue",IF($K324&lt;=Dashboard!$B$3+Dashboard!$E$3,"Due Soon","On Track")))))</f>
        <v/>
      </c>
      <c r="W324" s="25">
        <f>IF($A324="","",IF($R324="Closed","",IF(AND($M324&lt;&gt;"",$M324&lt;Dashboard!$B$3),"Follow-Up Needed",IF(AND($L324&lt;&gt;"",Dashboard!$B$3-$L324&gt;Dashboard!$I$3),"Follow-Up Needed",""))))</f>
        <v/>
      </c>
      <c r="X324" s="27">
        <f>IF($A324="","",IF(OR($E324="",$F324=""),"Missing Type or Category",IF(COUNTIFS(Lists!$E$2:$E$15,$F324,Lists!$F$2:$F$15,$E324)=1,"OK","Category Mismatch")))</f>
        <v/>
      </c>
      <c r="Y324" s="27">
        <f>IF($A324="","",IF($B324="","Missing Learner Alias",IF($C324="","Missing Program",IF($D324="","Missing Delivery Site",IF($E324="","Missing Hold Category",IF($F324="","Missing Hold Type",IF($G324="","Missing Priority",IF($H324="","Missing Date Opened",IF($J324="","Missing Status",IF(AND($R324="Active",$K324=""),"Missing Target Date",IF(AND($J324="Resolved",$O324=""),"Missing Resolution Date",IF(AND(OR($J324="Resolved",$J324="Canceled"),$P324=""),"Missing Resolution Outcome",IF($X324&lt;&gt;"OK",$X324,"OK"))))))))))))</f>
        <v/>
      </c>
      <c r="Z324" s="27">
        <f>IF($A324="","",IF($Y324&lt;&gt;"OK","Data Issue",IF($G324="Critical","Critical",IF($V324="Overdue","Overdue",IF($W324="Follow-Up Needed","Follow-Up Needed",IF($I324="","Unassigned",""))))))</f>
        <v/>
      </c>
    </row>
    <row r="325">
      <c r="A325" s="22" t="n"/>
      <c r="B325" s="22" t="n"/>
      <c r="C325" s="22" t="n"/>
      <c r="D325" s="22" t="n"/>
      <c r="E325" s="22" t="n"/>
      <c r="F325" s="22" t="n"/>
      <c r="G325" s="22" t="n"/>
      <c r="H325" s="33" t="n"/>
      <c r="I325" s="22" t="n"/>
      <c r="J325" s="22" t="n"/>
      <c r="K325" s="33" t="n"/>
      <c r="L325" s="33" t="n"/>
      <c r="M325" s="33" t="n"/>
      <c r="N325" s="24" t="n"/>
      <c r="O325" s="33" t="n"/>
      <c r="P325" s="24" t="n"/>
      <c r="Q325" s="24" t="n"/>
      <c r="R325" s="25">
        <f>IF($A325="","",IF(OR($J325="Resolved",$J325="Canceled"),"Closed","Active"))</f>
        <v/>
      </c>
      <c r="S325" s="26">
        <f>IF(OR($A325="",$H325=""),"",MAX(0,IF(AND($J325="Resolved",ISNUMBER($O325)),$O325,Dashboard!$B$3)-$H325))</f>
        <v/>
      </c>
      <c r="T325" s="26">
        <f>IF($A325="","",IF($L325="","",MAX(0,Dashboard!$B$3-$L325)))</f>
        <v/>
      </c>
      <c r="U325" s="25">
        <f>IF($S325="","",IF($S325&lt;=7,"0–7 Days",IF($S325&lt;=14,"8–14 Days",IF($S325&lt;=30,"15–30 Days",IF($S325&lt;=60,"31–60 Days","61+ Days")))))</f>
        <v/>
      </c>
      <c r="V325" s="25">
        <f>IF($A325="","",IF($R325="Closed","Closed",IF($K325="","No Target Date",IF($K325&lt;Dashboard!$B$3,"Overdue",IF($K325&lt;=Dashboard!$B$3+Dashboard!$E$3,"Due Soon","On Track")))))</f>
        <v/>
      </c>
      <c r="W325" s="25">
        <f>IF($A325="","",IF($R325="Closed","",IF(AND($M325&lt;&gt;"",$M325&lt;Dashboard!$B$3),"Follow-Up Needed",IF(AND($L325&lt;&gt;"",Dashboard!$B$3-$L325&gt;Dashboard!$I$3),"Follow-Up Needed",""))))</f>
        <v/>
      </c>
      <c r="X325" s="27">
        <f>IF($A325="","",IF(OR($E325="",$F325=""),"Missing Type or Category",IF(COUNTIFS(Lists!$E$2:$E$15,$F325,Lists!$F$2:$F$15,$E325)=1,"OK","Category Mismatch")))</f>
        <v/>
      </c>
      <c r="Y325" s="27">
        <f>IF($A325="","",IF($B325="","Missing Learner Alias",IF($C325="","Missing Program",IF($D325="","Missing Delivery Site",IF($E325="","Missing Hold Category",IF($F325="","Missing Hold Type",IF($G325="","Missing Priority",IF($H325="","Missing Date Opened",IF($J325="","Missing Status",IF(AND($R325="Active",$K325=""),"Missing Target Date",IF(AND($J325="Resolved",$O325=""),"Missing Resolution Date",IF(AND(OR($J325="Resolved",$J325="Canceled"),$P325=""),"Missing Resolution Outcome",IF($X325&lt;&gt;"OK",$X325,"OK"))))))))))))</f>
        <v/>
      </c>
      <c r="Z325" s="27">
        <f>IF($A325="","",IF($Y325&lt;&gt;"OK","Data Issue",IF($G325="Critical","Critical",IF($V325="Overdue","Overdue",IF($W325="Follow-Up Needed","Follow-Up Needed",IF($I325="","Unassigned",""))))))</f>
        <v/>
      </c>
    </row>
    <row r="326">
      <c r="A326" s="22" t="n"/>
      <c r="B326" s="22" t="n"/>
      <c r="C326" s="22" t="n"/>
      <c r="D326" s="22" t="n"/>
      <c r="E326" s="22" t="n"/>
      <c r="F326" s="22" t="n"/>
      <c r="G326" s="22" t="n"/>
      <c r="H326" s="33" t="n"/>
      <c r="I326" s="22" t="n"/>
      <c r="J326" s="22" t="n"/>
      <c r="K326" s="33" t="n"/>
      <c r="L326" s="33" t="n"/>
      <c r="M326" s="33" t="n"/>
      <c r="N326" s="24" t="n"/>
      <c r="O326" s="33" t="n"/>
      <c r="P326" s="24" t="n"/>
      <c r="Q326" s="24" t="n"/>
      <c r="R326" s="25">
        <f>IF($A326="","",IF(OR($J326="Resolved",$J326="Canceled"),"Closed","Active"))</f>
        <v/>
      </c>
      <c r="S326" s="26">
        <f>IF(OR($A326="",$H326=""),"",MAX(0,IF(AND($J326="Resolved",ISNUMBER($O326)),$O326,Dashboard!$B$3)-$H326))</f>
        <v/>
      </c>
      <c r="T326" s="26">
        <f>IF($A326="","",IF($L326="","",MAX(0,Dashboard!$B$3-$L326)))</f>
        <v/>
      </c>
      <c r="U326" s="25">
        <f>IF($S326="","",IF($S326&lt;=7,"0–7 Days",IF($S326&lt;=14,"8–14 Days",IF($S326&lt;=30,"15–30 Days",IF($S326&lt;=60,"31–60 Days","61+ Days")))))</f>
        <v/>
      </c>
      <c r="V326" s="25">
        <f>IF($A326="","",IF($R326="Closed","Closed",IF($K326="","No Target Date",IF($K326&lt;Dashboard!$B$3,"Overdue",IF($K326&lt;=Dashboard!$B$3+Dashboard!$E$3,"Due Soon","On Track")))))</f>
        <v/>
      </c>
      <c r="W326" s="25">
        <f>IF($A326="","",IF($R326="Closed","",IF(AND($M326&lt;&gt;"",$M326&lt;Dashboard!$B$3),"Follow-Up Needed",IF(AND($L326&lt;&gt;"",Dashboard!$B$3-$L326&gt;Dashboard!$I$3),"Follow-Up Needed",""))))</f>
        <v/>
      </c>
      <c r="X326" s="27">
        <f>IF($A326="","",IF(OR($E326="",$F326=""),"Missing Type or Category",IF(COUNTIFS(Lists!$E$2:$E$15,$F326,Lists!$F$2:$F$15,$E326)=1,"OK","Category Mismatch")))</f>
        <v/>
      </c>
      <c r="Y326" s="27">
        <f>IF($A326="","",IF($B326="","Missing Learner Alias",IF($C326="","Missing Program",IF($D326="","Missing Delivery Site",IF($E326="","Missing Hold Category",IF($F326="","Missing Hold Type",IF($G326="","Missing Priority",IF($H326="","Missing Date Opened",IF($J326="","Missing Status",IF(AND($R326="Active",$K326=""),"Missing Target Date",IF(AND($J326="Resolved",$O326=""),"Missing Resolution Date",IF(AND(OR($J326="Resolved",$J326="Canceled"),$P326=""),"Missing Resolution Outcome",IF($X326&lt;&gt;"OK",$X326,"OK"))))))))))))</f>
        <v/>
      </c>
      <c r="Z326" s="27">
        <f>IF($A326="","",IF($Y326&lt;&gt;"OK","Data Issue",IF($G326="Critical","Critical",IF($V326="Overdue","Overdue",IF($W326="Follow-Up Needed","Follow-Up Needed",IF($I326="","Unassigned",""))))))</f>
        <v/>
      </c>
    </row>
    <row r="327">
      <c r="A327" s="22" t="n"/>
      <c r="B327" s="22" t="n"/>
      <c r="C327" s="22" t="n"/>
      <c r="D327" s="22" t="n"/>
      <c r="E327" s="22" t="n"/>
      <c r="F327" s="22" t="n"/>
      <c r="G327" s="22" t="n"/>
      <c r="H327" s="33" t="n"/>
      <c r="I327" s="22" t="n"/>
      <c r="J327" s="22" t="n"/>
      <c r="K327" s="33" t="n"/>
      <c r="L327" s="33" t="n"/>
      <c r="M327" s="33" t="n"/>
      <c r="N327" s="24" t="n"/>
      <c r="O327" s="33" t="n"/>
      <c r="P327" s="24" t="n"/>
      <c r="Q327" s="24" t="n"/>
      <c r="R327" s="25">
        <f>IF($A327="","",IF(OR($J327="Resolved",$J327="Canceled"),"Closed","Active"))</f>
        <v/>
      </c>
      <c r="S327" s="26">
        <f>IF(OR($A327="",$H327=""),"",MAX(0,IF(AND($J327="Resolved",ISNUMBER($O327)),$O327,Dashboard!$B$3)-$H327))</f>
        <v/>
      </c>
      <c r="T327" s="26">
        <f>IF($A327="","",IF($L327="","",MAX(0,Dashboard!$B$3-$L327)))</f>
        <v/>
      </c>
      <c r="U327" s="25">
        <f>IF($S327="","",IF($S327&lt;=7,"0–7 Days",IF($S327&lt;=14,"8–14 Days",IF($S327&lt;=30,"15–30 Days",IF($S327&lt;=60,"31–60 Days","61+ Days")))))</f>
        <v/>
      </c>
      <c r="V327" s="25">
        <f>IF($A327="","",IF($R327="Closed","Closed",IF($K327="","No Target Date",IF($K327&lt;Dashboard!$B$3,"Overdue",IF($K327&lt;=Dashboard!$B$3+Dashboard!$E$3,"Due Soon","On Track")))))</f>
        <v/>
      </c>
      <c r="W327" s="25">
        <f>IF($A327="","",IF($R327="Closed","",IF(AND($M327&lt;&gt;"",$M327&lt;Dashboard!$B$3),"Follow-Up Needed",IF(AND($L327&lt;&gt;"",Dashboard!$B$3-$L327&gt;Dashboard!$I$3),"Follow-Up Needed",""))))</f>
        <v/>
      </c>
      <c r="X327" s="27">
        <f>IF($A327="","",IF(OR($E327="",$F327=""),"Missing Type or Category",IF(COUNTIFS(Lists!$E$2:$E$15,$F327,Lists!$F$2:$F$15,$E327)=1,"OK","Category Mismatch")))</f>
        <v/>
      </c>
      <c r="Y327" s="27">
        <f>IF($A327="","",IF($B327="","Missing Learner Alias",IF($C327="","Missing Program",IF($D327="","Missing Delivery Site",IF($E327="","Missing Hold Category",IF($F327="","Missing Hold Type",IF($G327="","Missing Priority",IF($H327="","Missing Date Opened",IF($J327="","Missing Status",IF(AND($R327="Active",$K327=""),"Missing Target Date",IF(AND($J327="Resolved",$O327=""),"Missing Resolution Date",IF(AND(OR($J327="Resolved",$J327="Canceled"),$P327=""),"Missing Resolution Outcome",IF($X327&lt;&gt;"OK",$X327,"OK"))))))))))))</f>
        <v/>
      </c>
      <c r="Z327" s="27">
        <f>IF($A327="","",IF($Y327&lt;&gt;"OK","Data Issue",IF($G327="Critical","Critical",IF($V327="Overdue","Overdue",IF($W327="Follow-Up Needed","Follow-Up Needed",IF($I327="","Unassigned",""))))))</f>
        <v/>
      </c>
    </row>
    <row r="328">
      <c r="A328" s="22" t="n"/>
      <c r="B328" s="22" t="n"/>
      <c r="C328" s="22" t="n"/>
      <c r="D328" s="22" t="n"/>
      <c r="E328" s="22" t="n"/>
      <c r="F328" s="22" t="n"/>
      <c r="G328" s="22" t="n"/>
      <c r="H328" s="33" t="n"/>
      <c r="I328" s="22" t="n"/>
      <c r="J328" s="22" t="n"/>
      <c r="K328" s="33" t="n"/>
      <c r="L328" s="33" t="n"/>
      <c r="M328" s="33" t="n"/>
      <c r="N328" s="24" t="n"/>
      <c r="O328" s="33" t="n"/>
      <c r="P328" s="24" t="n"/>
      <c r="Q328" s="24" t="n"/>
      <c r="R328" s="25">
        <f>IF($A328="","",IF(OR($J328="Resolved",$J328="Canceled"),"Closed","Active"))</f>
        <v/>
      </c>
      <c r="S328" s="26">
        <f>IF(OR($A328="",$H328=""),"",MAX(0,IF(AND($J328="Resolved",ISNUMBER($O328)),$O328,Dashboard!$B$3)-$H328))</f>
        <v/>
      </c>
      <c r="T328" s="26">
        <f>IF($A328="","",IF($L328="","",MAX(0,Dashboard!$B$3-$L328)))</f>
        <v/>
      </c>
      <c r="U328" s="25">
        <f>IF($S328="","",IF($S328&lt;=7,"0–7 Days",IF($S328&lt;=14,"8–14 Days",IF($S328&lt;=30,"15–30 Days",IF($S328&lt;=60,"31–60 Days","61+ Days")))))</f>
        <v/>
      </c>
      <c r="V328" s="25">
        <f>IF($A328="","",IF($R328="Closed","Closed",IF($K328="","No Target Date",IF($K328&lt;Dashboard!$B$3,"Overdue",IF($K328&lt;=Dashboard!$B$3+Dashboard!$E$3,"Due Soon","On Track")))))</f>
        <v/>
      </c>
      <c r="W328" s="25">
        <f>IF($A328="","",IF($R328="Closed","",IF(AND($M328&lt;&gt;"",$M328&lt;Dashboard!$B$3),"Follow-Up Needed",IF(AND($L328&lt;&gt;"",Dashboard!$B$3-$L328&gt;Dashboard!$I$3),"Follow-Up Needed",""))))</f>
        <v/>
      </c>
      <c r="X328" s="27">
        <f>IF($A328="","",IF(OR($E328="",$F328=""),"Missing Type or Category",IF(COUNTIFS(Lists!$E$2:$E$15,$F328,Lists!$F$2:$F$15,$E328)=1,"OK","Category Mismatch")))</f>
        <v/>
      </c>
      <c r="Y328" s="27">
        <f>IF($A328="","",IF($B328="","Missing Learner Alias",IF($C328="","Missing Program",IF($D328="","Missing Delivery Site",IF($E328="","Missing Hold Category",IF($F328="","Missing Hold Type",IF($G328="","Missing Priority",IF($H328="","Missing Date Opened",IF($J328="","Missing Status",IF(AND($R328="Active",$K328=""),"Missing Target Date",IF(AND($J328="Resolved",$O328=""),"Missing Resolution Date",IF(AND(OR($J328="Resolved",$J328="Canceled"),$P328=""),"Missing Resolution Outcome",IF($X328&lt;&gt;"OK",$X328,"OK"))))))))))))</f>
        <v/>
      </c>
      <c r="Z328" s="27">
        <f>IF($A328="","",IF($Y328&lt;&gt;"OK","Data Issue",IF($G328="Critical","Critical",IF($V328="Overdue","Overdue",IF($W328="Follow-Up Needed","Follow-Up Needed",IF($I328="","Unassigned",""))))))</f>
        <v/>
      </c>
    </row>
    <row r="329">
      <c r="A329" s="22" t="n"/>
      <c r="B329" s="22" t="n"/>
      <c r="C329" s="22" t="n"/>
      <c r="D329" s="22" t="n"/>
      <c r="E329" s="22" t="n"/>
      <c r="F329" s="22" t="n"/>
      <c r="G329" s="22" t="n"/>
      <c r="H329" s="33" t="n"/>
      <c r="I329" s="22" t="n"/>
      <c r="J329" s="22" t="n"/>
      <c r="K329" s="33" t="n"/>
      <c r="L329" s="33" t="n"/>
      <c r="M329" s="33" t="n"/>
      <c r="N329" s="24" t="n"/>
      <c r="O329" s="33" t="n"/>
      <c r="P329" s="24" t="n"/>
      <c r="Q329" s="24" t="n"/>
      <c r="R329" s="25">
        <f>IF($A329="","",IF(OR($J329="Resolved",$J329="Canceled"),"Closed","Active"))</f>
        <v/>
      </c>
      <c r="S329" s="26">
        <f>IF(OR($A329="",$H329=""),"",MAX(0,IF(AND($J329="Resolved",ISNUMBER($O329)),$O329,Dashboard!$B$3)-$H329))</f>
        <v/>
      </c>
      <c r="T329" s="26">
        <f>IF($A329="","",IF($L329="","",MAX(0,Dashboard!$B$3-$L329)))</f>
        <v/>
      </c>
      <c r="U329" s="25">
        <f>IF($S329="","",IF($S329&lt;=7,"0–7 Days",IF($S329&lt;=14,"8–14 Days",IF($S329&lt;=30,"15–30 Days",IF($S329&lt;=60,"31–60 Days","61+ Days")))))</f>
        <v/>
      </c>
      <c r="V329" s="25">
        <f>IF($A329="","",IF($R329="Closed","Closed",IF($K329="","No Target Date",IF($K329&lt;Dashboard!$B$3,"Overdue",IF($K329&lt;=Dashboard!$B$3+Dashboard!$E$3,"Due Soon","On Track")))))</f>
        <v/>
      </c>
      <c r="W329" s="25">
        <f>IF($A329="","",IF($R329="Closed","",IF(AND($M329&lt;&gt;"",$M329&lt;Dashboard!$B$3),"Follow-Up Needed",IF(AND($L329&lt;&gt;"",Dashboard!$B$3-$L329&gt;Dashboard!$I$3),"Follow-Up Needed",""))))</f>
        <v/>
      </c>
      <c r="X329" s="27">
        <f>IF($A329="","",IF(OR($E329="",$F329=""),"Missing Type or Category",IF(COUNTIFS(Lists!$E$2:$E$15,$F329,Lists!$F$2:$F$15,$E329)=1,"OK","Category Mismatch")))</f>
        <v/>
      </c>
      <c r="Y329" s="27">
        <f>IF($A329="","",IF($B329="","Missing Learner Alias",IF($C329="","Missing Program",IF($D329="","Missing Delivery Site",IF($E329="","Missing Hold Category",IF($F329="","Missing Hold Type",IF($G329="","Missing Priority",IF($H329="","Missing Date Opened",IF($J329="","Missing Status",IF(AND($R329="Active",$K329=""),"Missing Target Date",IF(AND($J329="Resolved",$O329=""),"Missing Resolution Date",IF(AND(OR($J329="Resolved",$J329="Canceled"),$P329=""),"Missing Resolution Outcome",IF($X329&lt;&gt;"OK",$X329,"OK"))))))))))))</f>
        <v/>
      </c>
      <c r="Z329" s="27">
        <f>IF($A329="","",IF($Y329&lt;&gt;"OK","Data Issue",IF($G329="Critical","Critical",IF($V329="Overdue","Overdue",IF($W329="Follow-Up Needed","Follow-Up Needed",IF($I329="","Unassigned",""))))))</f>
        <v/>
      </c>
    </row>
    <row r="330">
      <c r="A330" s="22" t="n"/>
      <c r="B330" s="22" t="n"/>
      <c r="C330" s="22" t="n"/>
      <c r="D330" s="22" t="n"/>
      <c r="E330" s="22" t="n"/>
      <c r="F330" s="22" t="n"/>
      <c r="G330" s="22" t="n"/>
      <c r="H330" s="33" t="n"/>
      <c r="I330" s="22" t="n"/>
      <c r="J330" s="22" t="n"/>
      <c r="K330" s="33" t="n"/>
      <c r="L330" s="33" t="n"/>
      <c r="M330" s="33" t="n"/>
      <c r="N330" s="24" t="n"/>
      <c r="O330" s="33" t="n"/>
      <c r="P330" s="24" t="n"/>
      <c r="Q330" s="24" t="n"/>
      <c r="R330" s="25">
        <f>IF($A330="","",IF(OR($J330="Resolved",$J330="Canceled"),"Closed","Active"))</f>
        <v/>
      </c>
      <c r="S330" s="26">
        <f>IF(OR($A330="",$H330=""),"",MAX(0,IF(AND($J330="Resolved",ISNUMBER($O330)),$O330,Dashboard!$B$3)-$H330))</f>
        <v/>
      </c>
      <c r="T330" s="26">
        <f>IF($A330="","",IF($L330="","",MAX(0,Dashboard!$B$3-$L330)))</f>
        <v/>
      </c>
      <c r="U330" s="25">
        <f>IF($S330="","",IF($S330&lt;=7,"0–7 Days",IF($S330&lt;=14,"8–14 Days",IF($S330&lt;=30,"15–30 Days",IF($S330&lt;=60,"31–60 Days","61+ Days")))))</f>
        <v/>
      </c>
      <c r="V330" s="25">
        <f>IF($A330="","",IF($R330="Closed","Closed",IF($K330="","No Target Date",IF($K330&lt;Dashboard!$B$3,"Overdue",IF($K330&lt;=Dashboard!$B$3+Dashboard!$E$3,"Due Soon","On Track")))))</f>
        <v/>
      </c>
      <c r="W330" s="25">
        <f>IF($A330="","",IF($R330="Closed","",IF(AND($M330&lt;&gt;"",$M330&lt;Dashboard!$B$3),"Follow-Up Needed",IF(AND($L330&lt;&gt;"",Dashboard!$B$3-$L330&gt;Dashboard!$I$3),"Follow-Up Needed",""))))</f>
        <v/>
      </c>
      <c r="X330" s="27">
        <f>IF($A330="","",IF(OR($E330="",$F330=""),"Missing Type or Category",IF(COUNTIFS(Lists!$E$2:$E$15,$F330,Lists!$F$2:$F$15,$E330)=1,"OK","Category Mismatch")))</f>
        <v/>
      </c>
      <c r="Y330" s="27">
        <f>IF($A330="","",IF($B330="","Missing Learner Alias",IF($C330="","Missing Program",IF($D330="","Missing Delivery Site",IF($E330="","Missing Hold Category",IF($F330="","Missing Hold Type",IF($G330="","Missing Priority",IF($H330="","Missing Date Opened",IF($J330="","Missing Status",IF(AND($R330="Active",$K330=""),"Missing Target Date",IF(AND($J330="Resolved",$O330=""),"Missing Resolution Date",IF(AND(OR($J330="Resolved",$J330="Canceled"),$P330=""),"Missing Resolution Outcome",IF($X330&lt;&gt;"OK",$X330,"OK"))))))))))))</f>
        <v/>
      </c>
      <c r="Z330" s="27">
        <f>IF($A330="","",IF($Y330&lt;&gt;"OK","Data Issue",IF($G330="Critical","Critical",IF($V330="Overdue","Overdue",IF($W330="Follow-Up Needed","Follow-Up Needed",IF($I330="","Unassigned",""))))))</f>
        <v/>
      </c>
    </row>
    <row r="331">
      <c r="A331" s="22" t="n"/>
      <c r="B331" s="22" t="n"/>
      <c r="C331" s="22" t="n"/>
      <c r="D331" s="22" t="n"/>
      <c r="E331" s="22" t="n"/>
      <c r="F331" s="22" t="n"/>
      <c r="G331" s="22" t="n"/>
      <c r="H331" s="33" t="n"/>
      <c r="I331" s="22" t="n"/>
      <c r="J331" s="22" t="n"/>
      <c r="K331" s="33" t="n"/>
      <c r="L331" s="33" t="n"/>
      <c r="M331" s="33" t="n"/>
      <c r="N331" s="24" t="n"/>
      <c r="O331" s="33" t="n"/>
      <c r="P331" s="24" t="n"/>
      <c r="Q331" s="24" t="n"/>
      <c r="R331" s="25">
        <f>IF($A331="","",IF(OR($J331="Resolved",$J331="Canceled"),"Closed","Active"))</f>
        <v/>
      </c>
      <c r="S331" s="26">
        <f>IF(OR($A331="",$H331=""),"",MAX(0,IF(AND($J331="Resolved",ISNUMBER($O331)),$O331,Dashboard!$B$3)-$H331))</f>
        <v/>
      </c>
      <c r="T331" s="26">
        <f>IF($A331="","",IF($L331="","",MAX(0,Dashboard!$B$3-$L331)))</f>
        <v/>
      </c>
      <c r="U331" s="25">
        <f>IF($S331="","",IF($S331&lt;=7,"0–7 Days",IF($S331&lt;=14,"8–14 Days",IF($S331&lt;=30,"15–30 Days",IF($S331&lt;=60,"31–60 Days","61+ Days")))))</f>
        <v/>
      </c>
      <c r="V331" s="25">
        <f>IF($A331="","",IF($R331="Closed","Closed",IF($K331="","No Target Date",IF($K331&lt;Dashboard!$B$3,"Overdue",IF($K331&lt;=Dashboard!$B$3+Dashboard!$E$3,"Due Soon","On Track")))))</f>
        <v/>
      </c>
      <c r="W331" s="25">
        <f>IF($A331="","",IF($R331="Closed","",IF(AND($M331&lt;&gt;"",$M331&lt;Dashboard!$B$3),"Follow-Up Needed",IF(AND($L331&lt;&gt;"",Dashboard!$B$3-$L331&gt;Dashboard!$I$3),"Follow-Up Needed",""))))</f>
        <v/>
      </c>
      <c r="X331" s="27">
        <f>IF($A331="","",IF(OR($E331="",$F331=""),"Missing Type or Category",IF(COUNTIFS(Lists!$E$2:$E$15,$F331,Lists!$F$2:$F$15,$E331)=1,"OK","Category Mismatch")))</f>
        <v/>
      </c>
      <c r="Y331" s="27">
        <f>IF($A331="","",IF($B331="","Missing Learner Alias",IF($C331="","Missing Program",IF($D331="","Missing Delivery Site",IF($E331="","Missing Hold Category",IF($F331="","Missing Hold Type",IF($G331="","Missing Priority",IF($H331="","Missing Date Opened",IF($J331="","Missing Status",IF(AND($R331="Active",$K331=""),"Missing Target Date",IF(AND($J331="Resolved",$O331=""),"Missing Resolution Date",IF(AND(OR($J331="Resolved",$J331="Canceled"),$P331=""),"Missing Resolution Outcome",IF($X331&lt;&gt;"OK",$X331,"OK"))))))))))))</f>
        <v/>
      </c>
      <c r="Z331" s="27">
        <f>IF($A331="","",IF($Y331&lt;&gt;"OK","Data Issue",IF($G331="Critical","Critical",IF($V331="Overdue","Overdue",IF($W331="Follow-Up Needed","Follow-Up Needed",IF($I331="","Unassigned",""))))))</f>
        <v/>
      </c>
    </row>
    <row r="332">
      <c r="A332" s="22" t="n"/>
      <c r="B332" s="22" t="n"/>
      <c r="C332" s="22" t="n"/>
      <c r="D332" s="22" t="n"/>
      <c r="E332" s="22" t="n"/>
      <c r="F332" s="22" t="n"/>
      <c r="G332" s="22" t="n"/>
      <c r="H332" s="33" t="n"/>
      <c r="I332" s="22" t="n"/>
      <c r="J332" s="22" t="n"/>
      <c r="K332" s="33" t="n"/>
      <c r="L332" s="33" t="n"/>
      <c r="M332" s="33" t="n"/>
      <c r="N332" s="24" t="n"/>
      <c r="O332" s="33" t="n"/>
      <c r="P332" s="24" t="n"/>
      <c r="Q332" s="24" t="n"/>
      <c r="R332" s="25">
        <f>IF($A332="","",IF(OR($J332="Resolved",$J332="Canceled"),"Closed","Active"))</f>
        <v/>
      </c>
      <c r="S332" s="26">
        <f>IF(OR($A332="",$H332=""),"",MAX(0,IF(AND($J332="Resolved",ISNUMBER($O332)),$O332,Dashboard!$B$3)-$H332))</f>
        <v/>
      </c>
      <c r="T332" s="26">
        <f>IF($A332="","",IF($L332="","",MAX(0,Dashboard!$B$3-$L332)))</f>
        <v/>
      </c>
      <c r="U332" s="25">
        <f>IF($S332="","",IF($S332&lt;=7,"0–7 Days",IF($S332&lt;=14,"8–14 Days",IF($S332&lt;=30,"15–30 Days",IF($S332&lt;=60,"31–60 Days","61+ Days")))))</f>
        <v/>
      </c>
      <c r="V332" s="25">
        <f>IF($A332="","",IF($R332="Closed","Closed",IF($K332="","No Target Date",IF($K332&lt;Dashboard!$B$3,"Overdue",IF($K332&lt;=Dashboard!$B$3+Dashboard!$E$3,"Due Soon","On Track")))))</f>
        <v/>
      </c>
      <c r="W332" s="25">
        <f>IF($A332="","",IF($R332="Closed","",IF(AND($M332&lt;&gt;"",$M332&lt;Dashboard!$B$3),"Follow-Up Needed",IF(AND($L332&lt;&gt;"",Dashboard!$B$3-$L332&gt;Dashboard!$I$3),"Follow-Up Needed",""))))</f>
        <v/>
      </c>
      <c r="X332" s="27">
        <f>IF($A332="","",IF(OR($E332="",$F332=""),"Missing Type or Category",IF(COUNTIFS(Lists!$E$2:$E$15,$F332,Lists!$F$2:$F$15,$E332)=1,"OK","Category Mismatch")))</f>
        <v/>
      </c>
      <c r="Y332" s="27">
        <f>IF($A332="","",IF($B332="","Missing Learner Alias",IF($C332="","Missing Program",IF($D332="","Missing Delivery Site",IF($E332="","Missing Hold Category",IF($F332="","Missing Hold Type",IF($G332="","Missing Priority",IF($H332="","Missing Date Opened",IF($J332="","Missing Status",IF(AND($R332="Active",$K332=""),"Missing Target Date",IF(AND($J332="Resolved",$O332=""),"Missing Resolution Date",IF(AND(OR($J332="Resolved",$J332="Canceled"),$P332=""),"Missing Resolution Outcome",IF($X332&lt;&gt;"OK",$X332,"OK"))))))))))))</f>
        <v/>
      </c>
      <c r="Z332" s="27">
        <f>IF($A332="","",IF($Y332&lt;&gt;"OK","Data Issue",IF($G332="Critical","Critical",IF($V332="Overdue","Overdue",IF($W332="Follow-Up Needed","Follow-Up Needed",IF($I332="","Unassigned",""))))))</f>
        <v/>
      </c>
    </row>
    <row r="333">
      <c r="A333" s="22" t="n"/>
      <c r="B333" s="22" t="n"/>
      <c r="C333" s="22" t="n"/>
      <c r="D333" s="22" t="n"/>
      <c r="E333" s="22" t="n"/>
      <c r="F333" s="22" t="n"/>
      <c r="G333" s="22" t="n"/>
      <c r="H333" s="33" t="n"/>
      <c r="I333" s="22" t="n"/>
      <c r="J333" s="22" t="n"/>
      <c r="K333" s="33" t="n"/>
      <c r="L333" s="33" t="n"/>
      <c r="M333" s="33" t="n"/>
      <c r="N333" s="24" t="n"/>
      <c r="O333" s="33" t="n"/>
      <c r="P333" s="24" t="n"/>
      <c r="Q333" s="24" t="n"/>
      <c r="R333" s="25">
        <f>IF($A333="","",IF(OR($J333="Resolved",$J333="Canceled"),"Closed","Active"))</f>
        <v/>
      </c>
      <c r="S333" s="26">
        <f>IF(OR($A333="",$H333=""),"",MAX(0,IF(AND($J333="Resolved",ISNUMBER($O333)),$O333,Dashboard!$B$3)-$H333))</f>
        <v/>
      </c>
      <c r="T333" s="26">
        <f>IF($A333="","",IF($L333="","",MAX(0,Dashboard!$B$3-$L333)))</f>
        <v/>
      </c>
      <c r="U333" s="25">
        <f>IF($S333="","",IF($S333&lt;=7,"0–7 Days",IF($S333&lt;=14,"8–14 Days",IF($S333&lt;=30,"15–30 Days",IF($S333&lt;=60,"31–60 Days","61+ Days")))))</f>
        <v/>
      </c>
      <c r="V333" s="25">
        <f>IF($A333="","",IF($R333="Closed","Closed",IF($K333="","No Target Date",IF($K333&lt;Dashboard!$B$3,"Overdue",IF($K333&lt;=Dashboard!$B$3+Dashboard!$E$3,"Due Soon","On Track")))))</f>
        <v/>
      </c>
      <c r="W333" s="25">
        <f>IF($A333="","",IF($R333="Closed","",IF(AND($M333&lt;&gt;"",$M333&lt;Dashboard!$B$3),"Follow-Up Needed",IF(AND($L333&lt;&gt;"",Dashboard!$B$3-$L333&gt;Dashboard!$I$3),"Follow-Up Needed",""))))</f>
        <v/>
      </c>
      <c r="X333" s="27">
        <f>IF($A333="","",IF(OR($E333="",$F333=""),"Missing Type or Category",IF(COUNTIFS(Lists!$E$2:$E$15,$F333,Lists!$F$2:$F$15,$E333)=1,"OK","Category Mismatch")))</f>
        <v/>
      </c>
      <c r="Y333" s="27">
        <f>IF($A333="","",IF($B333="","Missing Learner Alias",IF($C333="","Missing Program",IF($D333="","Missing Delivery Site",IF($E333="","Missing Hold Category",IF($F333="","Missing Hold Type",IF($G333="","Missing Priority",IF($H333="","Missing Date Opened",IF($J333="","Missing Status",IF(AND($R333="Active",$K333=""),"Missing Target Date",IF(AND($J333="Resolved",$O333=""),"Missing Resolution Date",IF(AND(OR($J333="Resolved",$J333="Canceled"),$P333=""),"Missing Resolution Outcome",IF($X333&lt;&gt;"OK",$X333,"OK"))))))))))))</f>
        <v/>
      </c>
      <c r="Z333" s="27">
        <f>IF($A333="","",IF($Y333&lt;&gt;"OK","Data Issue",IF($G333="Critical","Critical",IF($V333="Overdue","Overdue",IF($W333="Follow-Up Needed","Follow-Up Needed",IF($I333="","Unassigned",""))))))</f>
        <v/>
      </c>
    </row>
    <row r="334">
      <c r="A334" s="22" t="n"/>
      <c r="B334" s="22" t="n"/>
      <c r="C334" s="22" t="n"/>
      <c r="D334" s="22" t="n"/>
      <c r="E334" s="22" t="n"/>
      <c r="F334" s="22" t="n"/>
      <c r="G334" s="22" t="n"/>
      <c r="H334" s="33" t="n"/>
      <c r="I334" s="22" t="n"/>
      <c r="J334" s="22" t="n"/>
      <c r="K334" s="33" t="n"/>
      <c r="L334" s="33" t="n"/>
      <c r="M334" s="33" t="n"/>
      <c r="N334" s="24" t="n"/>
      <c r="O334" s="33" t="n"/>
      <c r="P334" s="24" t="n"/>
      <c r="Q334" s="24" t="n"/>
      <c r="R334" s="25">
        <f>IF($A334="","",IF(OR($J334="Resolved",$J334="Canceled"),"Closed","Active"))</f>
        <v/>
      </c>
      <c r="S334" s="26">
        <f>IF(OR($A334="",$H334=""),"",MAX(0,IF(AND($J334="Resolved",ISNUMBER($O334)),$O334,Dashboard!$B$3)-$H334))</f>
        <v/>
      </c>
      <c r="T334" s="26">
        <f>IF($A334="","",IF($L334="","",MAX(0,Dashboard!$B$3-$L334)))</f>
        <v/>
      </c>
      <c r="U334" s="25">
        <f>IF($S334="","",IF($S334&lt;=7,"0–7 Days",IF($S334&lt;=14,"8–14 Days",IF($S334&lt;=30,"15–30 Days",IF($S334&lt;=60,"31–60 Days","61+ Days")))))</f>
        <v/>
      </c>
      <c r="V334" s="25">
        <f>IF($A334="","",IF($R334="Closed","Closed",IF($K334="","No Target Date",IF($K334&lt;Dashboard!$B$3,"Overdue",IF($K334&lt;=Dashboard!$B$3+Dashboard!$E$3,"Due Soon","On Track")))))</f>
        <v/>
      </c>
      <c r="W334" s="25">
        <f>IF($A334="","",IF($R334="Closed","",IF(AND($M334&lt;&gt;"",$M334&lt;Dashboard!$B$3),"Follow-Up Needed",IF(AND($L334&lt;&gt;"",Dashboard!$B$3-$L334&gt;Dashboard!$I$3),"Follow-Up Needed",""))))</f>
        <v/>
      </c>
      <c r="X334" s="27">
        <f>IF($A334="","",IF(OR($E334="",$F334=""),"Missing Type or Category",IF(COUNTIFS(Lists!$E$2:$E$15,$F334,Lists!$F$2:$F$15,$E334)=1,"OK","Category Mismatch")))</f>
        <v/>
      </c>
      <c r="Y334" s="27">
        <f>IF($A334="","",IF($B334="","Missing Learner Alias",IF($C334="","Missing Program",IF($D334="","Missing Delivery Site",IF($E334="","Missing Hold Category",IF($F334="","Missing Hold Type",IF($G334="","Missing Priority",IF($H334="","Missing Date Opened",IF($J334="","Missing Status",IF(AND($R334="Active",$K334=""),"Missing Target Date",IF(AND($J334="Resolved",$O334=""),"Missing Resolution Date",IF(AND(OR($J334="Resolved",$J334="Canceled"),$P334=""),"Missing Resolution Outcome",IF($X334&lt;&gt;"OK",$X334,"OK"))))))))))))</f>
        <v/>
      </c>
      <c r="Z334" s="27">
        <f>IF($A334="","",IF($Y334&lt;&gt;"OK","Data Issue",IF($G334="Critical","Critical",IF($V334="Overdue","Overdue",IF($W334="Follow-Up Needed","Follow-Up Needed",IF($I334="","Unassigned",""))))))</f>
        <v/>
      </c>
    </row>
    <row r="335">
      <c r="A335" s="22" t="n"/>
      <c r="B335" s="22" t="n"/>
      <c r="C335" s="22" t="n"/>
      <c r="D335" s="22" t="n"/>
      <c r="E335" s="22" t="n"/>
      <c r="F335" s="22" t="n"/>
      <c r="G335" s="22" t="n"/>
      <c r="H335" s="33" t="n"/>
      <c r="I335" s="22" t="n"/>
      <c r="J335" s="22" t="n"/>
      <c r="K335" s="33" t="n"/>
      <c r="L335" s="33" t="n"/>
      <c r="M335" s="33" t="n"/>
      <c r="N335" s="24" t="n"/>
      <c r="O335" s="33" t="n"/>
      <c r="P335" s="24" t="n"/>
      <c r="Q335" s="24" t="n"/>
      <c r="R335" s="25">
        <f>IF($A335="","",IF(OR($J335="Resolved",$J335="Canceled"),"Closed","Active"))</f>
        <v/>
      </c>
      <c r="S335" s="26">
        <f>IF(OR($A335="",$H335=""),"",MAX(0,IF(AND($J335="Resolved",ISNUMBER($O335)),$O335,Dashboard!$B$3)-$H335))</f>
        <v/>
      </c>
      <c r="T335" s="26">
        <f>IF($A335="","",IF($L335="","",MAX(0,Dashboard!$B$3-$L335)))</f>
        <v/>
      </c>
      <c r="U335" s="25">
        <f>IF($S335="","",IF($S335&lt;=7,"0–7 Days",IF($S335&lt;=14,"8–14 Days",IF($S335&lt;=30,"15–30 Days",IF($S335&lt;=60,"31–60 Days","61+ Days")))))</f>
        <v/>
      </c>
      <c r="V335" s="25">
        <f>IF($A335="","",IF($R335="Closed","Closed",IF($K335="","No Target Date",IF($K335&lt;Dashboard!$B$3,"Overdue",IF($K335&lt;=Dashboard!$B$3+Dashboard!$E$3,"Due Soon","On Track")))))</f>
        <v/>
      </c>
      <c r="W335" s="25">
        <f>IF($A335="","",IF($R335="Closed","",IF(AND($M335&lt;&gt;"",$M335&lt;Dashboard!$B$3),"Follow-Up Needed",IF(AND($L335&lt;&gt;"",Dashboard!$B$3-$L335&gt;Dashboard!$I$3),"Follow-Up Needed",""))))</f>
        <v/>
      </c>
      <c r="X335" s="27">
        <f>IF($A335="","",IF(OR($E335="",$F335=""),"Missing Type or Category",IF(COUNTIFS(Lists!$E$2:$E$15,$F335,Lists!$F$2:$F$15,$E335)=1,"OK","Category Mismatch")))</f>
        <v/>
      </c>
      <c r="Y335" s="27">
        <f>IF($A335="","",IF($B335="","Missing Learner Alias",IF($C335="","Missing Program",IF($D335="","Missing Delivery Site",IF($E335="","Missing Hold Category",IF($F335="","Missing Hold Type",IF($G335="","Missing Priority",IF($H335="","Missing Date Opened",IF($J335="","Missing Status",IF(AND($R335="Active",$K335=""),"Missing Target Date",IF(AND($J335="Resolved",$O335=""),"Missing Resolution Date",IF(AND(OR($J335="Resolved",$J335="Canceled"),$P335=""),"Missing Resolution Outcome",IF($X335&lt;&gt;"OK",$X335,"OK"))))))))))))</f>
        <v/>
      </c>
      <c r="Z335" s="27">
        <f>IF($A335="","",IF($Y335&lt;&gt;"OK","Data Issue",IF($G335="Critical","Critical",IF($V335="Overdue","Overdue",IF($W335="Follow-Up Needed","Follow-Up Needed",IF($I335="","Unassigned",""))))))</f>
        <v/>
      </c>
    </row>
    <row r="336">
      <c r="A336" s="22" t="n"/>
      <c r="B336" s="22" t="n"/>
      <c r="C336" s="22" t="n"/>
      <c r="D336" s="22" t="n"/>
      <c r="E336" s="22" t="n"/>
      <c r="F336" s="22" t="n"/>
      <c r="G336" s="22" t="n"/>
      <c r="H336" s="33" t="n"/>
      <c r="I336" s="22" t="n"/>
      <c r="J336" s="22" t="n"/>
      <c r="K336" s="33" t="n"/>
      <c r="L336" s="33" t="n"/>
      <c r="M336" s="33" t="n"/>
      <c r="N336" s="24" t="n"/>
      <c r="O336" s="33" t="n"/>
      <c r="P336" s="24" t="n"/>
      <c r="Q336" s="24" t="n"/>
      <c r="R336" s="25">
        <f>IF($A336="","",IF(OR($J336="Resolved",$J336="Canceled"),"Closed","Active"))</f>
        <v/>
      </c>
      <c r="S336" s="26">
        <f>IF(OR($A336="",$H336=""),"",MAX(0,IF(AND($J336="Resolved",ISNUMBER($O336)),$O336,Dashboard!$B$3)-$H336))</f>
        <v/>
      </c>
      <c r="T336" s="26">
        <f>IF($A336="","",IF($L336="","",MAX(0,Dashboard!$B$3-$L336)))</f>
        <v/>
      </c>
      <c r="U336" s="25">
        <f>IF($S336="","",IF($S336&lt;=7,"0–7 Days",IF($S336&lt;=14,"8–14 Days",IF($S336&lt;=30,"15–30 Days",IF($S336&lt;=60,"31–60 Days","61+ Days")))))</f>
        <v/>
      </c>
      <c r="V336" s="25">
        <f>IF($A336="","",IF($R336="Closed","Closed",IF($K336="","No Target Date",IF($K336&lt;Dashboard!$B$3,"Overdue",IF($K336&lt;=Dashboard!$B$3+Dashboard!$E$3,"Due Soon","On Track")))))</f>
        <v/>
      </c>
      <c r="W336" s="25">
        <f>IF($A336="","",IF($R336="Closed","",IF(AND($M336&lt;&gt;"",$M336&lt;Dashboard!$B$3),"Follow-Up Needed",IF(AND($L336&lt;&gt;"",Dashboard!$B$3-$L336&gt;Dashboard!$I$3),"Follow-Up Needed",""))))</f>
        <v/>
      </c>
      <c r="X336" s="27">
        <f>IF($A336="","",IF(OR($E336="",$F336=""),"Missing Type or Category",IF(COUNTIFS(Lists!$E$2:$E$15,$F336,Lists!$F$2:$F$15,$E336)=1,"OK","Category Mismatch")))</f>
        <v/>
      </c>
      <c r="Y336" s="27">
        <f>IF($A336="","",IF($B336="","Missing Learner Alias",IF($C336="","Missing Program",IF($D336="","Missing Delivery Site",IF($E336="","Missing Hold Category",IF($F336="","Missing Hold Type",IF($G336="","Missing Priority",IF($H336="","Missing Date Opened",IF($J336="","Missing Status",IF(AND($R336="Active",$K336=""),"Missing Target Date",IF(AND($J336="Resolved",$O336=""),"Missing Resolution Date",IF(AND(OR($J336="Resolved",$J336="Canceled"),$P336=""),"Missing Resolution Outcome",IF($X336&lt;&gt;"OK",$X336,"OK"))))))))))))</f>
        <v/>
      </c>
      <c r="Z336" s="27">
        <f>IF($A336="","",IF($Y336&lt;&gt;"OK","Data Issue",IF($G336="Critical","Critical",IF($V336="Overdue","Overdue",IF($W336="Follow-Up Needed","Follow-Up Needed",IF($I336="","Unassigned",""))))))</f>
        <v/>
      </c>
    </row>
    <row r="337">
      <c r="A337" s="22" t="n"/>
      <c r="B337" s="22" t="n"/>
      <c r="C337" s="22" t="n"/>
      <c r="D337" s="22" t="n"/>
      <c r="E337" s="22" t="n"/>
      <c r="F337" s="22" t="n"/>
      <c r="G337" s="22" t="n"/>
      <c r="H337" s="33" t="n"/>
      <c r="I337" s="22" t="n"/>
      <c r="J337" s="22" t="n"/>
      <c r="K337" s="33" t="n"/>
      <c r="L337" s="33" t="n"/>
      <c r="M337" s="33" t="n"/>
      <c r="N337" s="24" t="n"/>
      <c r="O337" s="33" t="n"/>
      <c r="P337" s="24" t="n"/>
      <c r="Q337" s="24" t="n"/>
      <c r="R337" s="25">
        <f>IF($A337="","",IF(OR($J337="Resolved",$J337="Canceled"),"Closed","Active"))</f>
        <v/>
      </c>
      <c r="S337" s="26">
        <f>IF(OR($A337="",$H337=""),"",MAX(0,IF(AND($J337="Resolved",ISNUMBER($O337)),$O337,Dashboard!$B$3)-$H337))</f>
        <v/>
      </c>
      <c r="T337" s="26">
        <f>IF($A337="","",IF($L337="","",MAX(0,Dashboard!$B$3-$L337)))</f>
        <v/>
      </c>
      <c r="U337" s="25">
        <f>IF($S337="","",IF($S337&lt;=7,"0–7 Days",IF($S337&lt;=14,"8–14 Days",IF($S337&lt;=30,"15–30 Days",IF($S337&lt;=60,"31–60 Days","61+ Days")))))</f>
        <v/>
      </c>
      <c r="V337" s="25">
        <f>IF($A337="","",IF($R337="Closed","Closed",IF($K337="","No Target Date",IF($K337&lt;Dashboard!$B$3,"Overdue",IF($K337&lt;=Dashboard!$B$3+Dashboard!$E$3,"Due Soon","On Track")))))</f>
        <v/>
      </c>
      <c r="W337" s="25">
        <f>IF($A337="","",IF($R337="Closed","",IF(AND($M337&lt;&gt;"",$M337&lt;Dashboard!$B$3),"Follow-Up Needed",IF(AND($L337&lt;&gt;"",Dashboard!$B$3-$L337&gt;Dashboard!$I$3),"Follow-Up Needed",""))))</f>
        <v/>
      </c>
      <c r="X337" s="27">
        <f>IF($A337="","",IF(OR($E337="",$F337=""),"Missing Type or Category",IF(COUNTIFS(Lists!$E$2:$E$15,$F337,Lists!$F$2:$F$15,$E337)=1,"OK","Category Mismatch")))</f>
        <v/>
      </c>
      <c r="Y337" s="27">
        <f>IF($A337="","",IF($B337="","Missing Learner Alias",IF($C337="","Missing Program",IF($D337="","Missing Delivery Site",IF($E337="","Missing Hold Category",IF($F337="","Missing Hold Type",IF($G337="","Missing Priority",IF($H337="","Missing Date Opened",IF($J337="","Missing Status",IF(AND($R337="Active",$K337=""),"Missing Target Date",IF(AND($J337="Resolved",$O337=""),"Missing Resolution Date",IF(AND(OR($J337="Resolved",$J337="Canceled"),$P337=""),"Missing Resolution Outcome",IF($X337&lt;&gt;"OK",$X337,"OK"))))))))))))</f>
        <v/>
      </c>
      <c r="Z337" s="27">
        <f>IF($A337="","",IF($Y337&lt;&gt;"OK","Data Issue",IF($G337="Critical","Critical",IF($V337="Overdue","Overdue",IF($W337="Follow-Up Needed","Follow-Up Needed",IF($I337="","Unassigned",""))))))</f>
        <v/>
      </c>
    </row>
    <row r="338">
      <c r="A338" s="22" t="n"/>
      <c r="B338" s="22" t="n"/>
      <c r="C338" s="22" t="n"/>
      <c r="D338" s="22" t="n"/>
      <c r="E338" s="22" t="n"/>
      <c r="F338" s="22" t="n"/>
      <c r="G338" s="22" t="n"/>
      <c r="H338" s="33" t="n"/>
      <c r="I338" s="22" t="n"/>
      <c r="J338" s="22" t="n"/>
      <c r="K338" s="33" t="n"/>
      <c r="L338" s="33" t="n"/>
      <c r="M338" s="33" t="n"/>
      <c r="N338" s="24" t="n"/>
      <c r="O338" s="33" t="n"/>
      <c r="P338" s="24" t="n"/>
      <c r="Q338" s="24" t="n"/>
      <c r="R338" s="25">
        <f>IF($A338="","",IF(OR($J338="Resolved",$J338="Canceled"),"Closed","Active"))</f>
        <v/>
      </c>
      <c r="S338" s="26">
        <f>IF(OR($A338="",$H338=""),"",MAX(0,IF(AND($J338="Resolved",ISNUMBER($O338)),$O338,Dashboard!$B$3)-$H338))</f>
        <v/>
      </c>
      <c r="T338" s="26">
        <f>IF($A338="","",IF($L338="","",MAX(0,Dashboard!$B$3-$L338)))</f>
        <v/>
      </c>
      <c r="U338" s="25">
        <f>IF($S338="","",IF($S338&lt;=7,"0–7 Days",IF($S338&lt;=14,"8–14 Days",IF($S338&lt;=30,"15–30 Days",IF($S338&lt;=60,"31–60 Days","61+ Days")))))</f>
        <v/>
      </c>
      <c r="V338" s="25">
        <f>IF($A338="","",IF($R338="Closed","Closed",IF($K338="","No Target Date",IF($K338&lt;Dashboard!$B$3,"Overdue",IF($K338&lt;=Dashboard!$B$3+Dashboard!$E$3,"Due Soon","On Track")))))</f>
        <v/>
      </c>
      <c r="W338" s="25">
        <f>IF($A338="","",IF($R338="Closed","",IF(AND($M338&lt;&gt;"",$M338&lt;Dashboard!$B$3),"Follow-Up Needed",IF(AND($L338&lt;&gt;"",Dashboard!$B$3-$L338&gt;Dashboard!$I$3),"Follow-Up Needed",""))))</f>
        <v/>
      </c>
      <c r="X338" s="27">
        <f>IF($A338="","",IF(OR($E338="",$F338=""),"Missing Type or Category",IF(COUNTIFS(Lists!$E$2:$E$15,$F338,Lists!$F$2:$F$15,$E338)=1,"OK","Category Mismatch")))</f>
        <v/>
      </c>
      <c r="Y338" s="27">
        <f>IF($A338="","",IF($B338="","Missing Learner Alias",IF($C338="","Missing Program",IF($D338="","Missing Delivery Site",IF($E338="","Missing Hold Category",IF($F338="","Missing Hold Type",IF($G338="","Missing Priority",IF($H338="","Missing Date Opened",IF($J338="","Missing Status",IF(AND($R338="Active",$K338=""),"Missing Target Date",IF(AND($J338="Resolved",$O338=""),"Missing Resolution Date",IF(AND(OR($J338="Resolved",$J338="Canceled"),$P338=""),"Missing Resolution Outcome",IF($X338&lt;&gt;"OK",$X338,"OK"))))))))))))</f>
        <v/>
      </c>
      <c r="Z338" s="27">
        <f>IF($A338="","",IF($Y338&lt;&gt;"OK","Data Issue",IF($G338="Critical","Critical",IF($V338="Overdue","Overdue",IF($W338="Follow-Up Needed","Follow-Up Needed",IF($I338="","Unassigned",""))))))</f>
        <v/>
      </c>
    </row>
    <row r="339">
      <c r="A339" s="22" t="n"/>
      <c r="B339" s="22" t="n"/>
      <c r="C339" s="22" t="n"/>
      <c r="D339" s="22" t="n"/>
      <c r="E339" s="22" t="n"/>
      <c r="F339" s="22" t="n"/>
      <c r="G339" s="22" t="n"/>
      <c r="H339" s="33" t="n"/>
      <c r="I339" s="22" t="n"/>
      <c r="J339" s="22" t="n"/>
      <c r="K339" s="33" t="n"/>
      <c r="L339" s="33" t="n"/>
      <c r="M339" s="33" t="n"/>
      <c r="N339" s="24" t="n"/>
      <c r="O339" s="33" t="n"/>
      <c r="P339" s="24" t="n"/>
      <c r="Q339" s="24" t="n"/>
      <c r="R339" s="25">
        <f>IF($A339="","",IF(OR($J339="Resolved",$J339="Canceled"),"Closed","Active"))</f>
        <v/>
      </c>
      <c r="S339" s="26">
        <f>IF(OR($A339="",$H339=""),"",MAX(0,IF(AND($J339="Resolved",ISNUMBER($O339)),$O339,Dashboard!$B$3)-$H339))</f>
        <v/>
      </c>
      <c r="T339" s="26">
        <f>IF($A339="","",IF($L339="","",MAX(0,Dashboard!$B$3-$L339)))</f>
        <v/>
      </c>
      <c r="U339" s="25">
        <f>IF($S339="","",IF($S339&lt;=7,"0–7 Days",IF($S339&lt;=14,"8–14 Days",IF($S339&lt;=30,"15–30 Days",IF($S339&lt;=60,"31–60 Days","61+ Days")))))</f>
        <v/>
      </c>
      <c r="V339" s="25">
        <f>IF($A339="","",IF($R339="Closed","Closed",IF($K339="","No Target Date",IF($K339&lt;Dashboard!$B$3,"Overdue",IF($K339&lt;=Dashboard!$B$3+Dashboard!$E$3,"Due Soon","On Track")))))</f>
        <v/>
      </c>
      <c r="W339" s="25">
        <f>IF($A339="","",IF($R339="Closed","",IF(AND($M339&lt;&gt;"",$M339&lt;Dashboard!$B$3),"Follow-Up Needed",IF(AND($L339&lt;&gt;"",Dashboard!$B$3-$L339&gt;Dashboard!$I$3),"Follow-Up Needed",""))))</f>
        <v/>
      </c>
      <c r="X339" s="27">
        <f>IF($A339="","",IF(OR($E339="",$F339=""),"Missing Type or Category",IF(COUNTIFS(Lists!$E$2:$E$15,$F339,Lists!$F$2:$F$15,$E339)=1,"OK","Category Mismatch")))</f>
        <v/>
      </c>
      <c r="Y339" s="27">
        <f>IF($A339="","",IF($B339="","Missing Learner Alias",IF($C339="","Missing Program",IF($D339="","Missing Delivery Site",IF($E339="","Missing Hold Category",IF($F339="","Missing Hold Type",IF($G339="","Missing Priority",IF($H339="","Missing Date Opened",IF($J339="","Missing Status",IF(AND($R339="Active",$K339=""),"Missing Target Date",IF(AND($J339="Resolved",$O339=""),"Missing Resolution Date",IF(AND(OR($J339="Resolved",$J339="Canceled"),$P339=""),"Missing Resolution Outcome",IF($X339&lt;&gt;"OK",$X339,"OK"))))))))))))</f>
        <v/>
      </c>
      <c r="Z339" s="27">
        <f>IF($A339="","",IF($Y339&lt;&gt;"OK","Data Issue",IF($G339="Critical","Critical",IF($V339="Overdue","Overdue",IF($W339="Follow-Up Needed","Follow-Up Needed",IF($I339="","Unassigned",""))))))</f>
        <v/>
      </c>
    </row>
    <row r="340">
      <c r="A340" s="22" t="n"/>
      <c r="B340" s="22" t="n"/>
      <c r="C340" s="22" t="n"/>
      <c r="D340" s="22" t="n"/>
      <c r="E340" s="22" t="n"/>
      <c r="F340" s="22" t="n"/>
      <c r="G340" s="22" t="n"/>
      <c r="H340" s="33" t="n"/>
      <c r="I340" s="22" t="n"/>
      <c r="J340" s="22" t="n"/>
      <c r="K340" s="33" t="n"/>
      <c r="L340" s="33" t="n"/>
      <c r="M340" s="33" t="n"/>
      <c r="N340" s="24" t="n"/>
      <c r="O340" s="33" t="n"/>
      <c r="P340" s="24" t="n"/>
      <c r="Q340" s="24" t="n"/>
      <c r="R340" s="25">
        <f>IF($A340="","",IF(OR($J340="Resolved",$J340="Canceled"),"Closed","Active"))</f>
        <v/>
      </c>
      <c r="S340" s="26">
        <f>IF(OR($A340="",$H340=""),"",MAX(0,IF(AND($J340="Resolved",ISNUMBER($O340)),$O340,Dashboard!$B$3)-$H340))</f>
        <v/>
      </c>
      <c r="T340" s="26">
        <f>IF($A340="","",IF($L340="","",MAX(0,Dashboard!$B$3-$L340)))</f>
        <v/>
      </c>
      <c r="U340" s="25">
        <f>IF($S340="","",IF($S340&lt;=7,"0–7 Days",IF($S340&lt;=14,"8–14 Days",IF($S340&lt;=30,"15–30 Days",IF($S340&lt;=60,"31–60 Days","61+ Days")))))</f>
        <v/>
      </c>
      <c r="V340" s="25">
        <f>IF($A340="","",IF($R340="Closed","Closed",IF($K340="","No Target Date",IF($K340&lt;Dashboard!$B$3,"Overdue",IF($K340&lt;=Dashboard!$B$3+Dashboard!$E$3,"Due Soon","On Track")))))</f>
        <v/>
      </c>
      <c r="W340" s="25">
        <f>IF($A340="","",IF($R340="Closed","",IF(AND($M340&lt;&gt;"",$M340&lt;Dashboard!$B$3),"Follow-Up Needed",IF(AND($L340&lt;&gt;"",Dashboard!$B$3-$L340&gt;Dashboard!$I$3),"Follow-Up Needed",""))))</f>
        <v/>
      </c>
      <c r="X340" s="27">
        <f>IF($A340="","",IF(OR($E340="",$F340=""),"Missing Type or Category",IF(COUNTIFS(Lists!$E$2:$E$15,$F340,Lists!$F$2:$F$15,$E340)=1,"OK","Category Mismatch")))</f>
        <v/>
      </c>
      <c r="Y340" s="27">
        <f>IF($A340="","",IF($B340="","Missing Learner Alias",IF($C340="","Missing Program",IF($D340="","Missing Delivery Site",IF($E340="","Missing Hold Category",IF($F340="","Missing Hold Type",IF($G340="","Missing Priority",IF($H340="","Missing Date Opened",IF($J340="","Missing Status",IF(AND($R340="Active",$K340=""),"Missing Target Date",IF(AND($J340="Resolved",$O340=""),"Missing Resolution Date",IF(AND(OR($J340="Resolved",$J340="Canceled"),$P340=""),"Missing Resolution Outcome",IF($X340&lt;&gt;"OK",$X340,"OK"))))))))))))</f>
        <v/>
      </c>
      <c r="Z340" s="27">
        <f>IF($A340="","",IF($Y340&lt;&gt;"OK","Data Issue",IF($G340="Critical","Critical",IF($V340="Overdue","Overdue",IF($W340="Follow-Up Needed","Follow-Up Needed",IF($I340="","Unassigned",""))))))</f>
        <v/>
      </c>
    </row>
    <row r="341">
      <c r="A341" s="22" t="n"/>
      <c r="B341" s="22" t="n"/>
      <c r="C341" s="22" t="n"/>
      <c r="D341" s="22" t="n"/>
      <c r="E341" s="22" t="n"/>
      <c r="F341" s="22" t="n"/>
      <c r="G341" s="22" t="n"/>
      <c r="H341" s="33" t="n"/>
      <c r="I341" s="22" t="n"/>
      <c r="J341" s="22" t="n"/>
      <c r="K341" s="33" t="n"/>
      <c r="L341" s="33" t="n"/>
      <c r="M341" s="33" t="n"/>
      <c r="N341" s="24" t="n"/>
      <c r="O341" s="33" t="n"/>
      <c r="P341" s="24" t="n"/>
      <c r="Q341" s="24" t="n"/>
      <c r="R341" s="25">
        <f>IF($A341="","",IF(OR($J341="Resolved",$J341="Canceled"),"Closed","Active"))</f>
        <v/>
      </c>
      <c r="S341" s="26">
        <f>IF(OR($A341="",$H341=""),"",MAX(0,IF(AND($J341="Resolved",ISNUMBER($O341)),$O341,Dashboard!$B$3)-$H341))</f>
        <v/>
      </c>
      <c r="T341" s="26">
        <f>IF($A341="","",IF($L341="","",MAX(0,Dashboard!$B$3-$L341)))</f>
        <v/>
      </c>
      <c r="U341" s="25">
        <f>IF($S341="","",IF($S341&lt;=7,"0–7 Days",IF($S341&lt;=14,"8–14 Days",IF($S341&lt;=30,"15–30 Days",IF($S341&lt;=60,"31–60 Days","61+ Days")))))</f>
        <v/>
      </c>
      <c r="V341" s="25">
        <f>IF($A341="","",IF($R341="Closed","Closed",IF($K341="","No Target Date",IF($K341&lt;Dashboard!$B$3,"Overdue",IF($K341&lt;=Dashboard!$B$3+Dashboard!$E$3,"Due Soon","On Track")))))</f>
        <v/>
      </c>
      <c r="W341" s="25">
        <f>IF($A341="","",IF($R341="Closed","",IF(AND($M341&lt;&gt;"",$M341&lt;Dashboard!$B$3),"Follow-Up Needed",IF(AND($L341&lt;&gt;"",Dashboard!$B$3-$L341&gt;Dashboard!$I$3),"Follow-Up Needed",""))))</f>
        <v/>
      </c>
      <c r="X341" s="27">
        <f>IF($A341="","",IF(OR($E341="",$F341=""),"Missing Type or Category",IF(COUNTIFS(Lists!$E$2:$E$15,$F341,Lists!$F$2:$F$15,$E341)=1,"OK","Category Mismatch")))</f>
        <v/>
      </c>
      <c r="Y341" s="27">
        <f>IF($A341="","",IF($B341="","Missing Learner Alias",IF($C341="","Missing Program",IF($D341="","Missing Delivery Site",IF($E341="","Missing Hold Category",IF($F341="","Missing Hold Type",IF($G341="","Missing Priority",IF($H341="","Missing Date Opened",IF($J341="","Missing Status",IF(AND($R341="Active",$K341=""),"Missing Target Date",IF(AND($J341="Resolved",$O341=""),"Missing Resolution Date",IF(AND(OR($J341="Resolved",$J341="Canceled"),$P341=""),"Missing Resolution Outcome",IF($X341&lt;&gt;"OK",$X341,"OK"))))))))))))</f>
        <v/>
      </c>
      <c r="Z341" s="27">
        <f>IF($A341="","",IF($Y341&lt;&gt;"OK","Data Issue",IF($G341="Critical","Critical",IF($V341="Overdue","Overdue",IF($W341="Follow-Up Needed","Follow-Up Needed",IF($I341="","Unassigned",""))))))</f>
        <v/>
      </c>
    </row>
    <row r="342">
      <c r="A342" s="22" t="n"/>
      <c r="B342" s="22" t="n"/>
      <c r="C342" s="22" t="n"/>
      <c r="D342" s="22" t="n"/>
      <c r="E342" s="22" t="n"/>
      <c r="F342" s="22" t="n"/>
      <c r="G342" s="22" t="n"/>
      <c r="H342" s="33" t="n"/>
      <c r="I342" s="22" t="n"/>
      <c r="J342" s="22" t="n"/>
      <c r="K342" s="33" t="n"/>
      <c r="L342" s="33" t="n"/>
      <c r="M342" s="33" t="n"/>
      <c r="N342" s="24" t="n"/>
      <c r="O342" s="33" t="n"/>
      <c r="P342" s="24" t="n"/>
      <c r="Q342" s="24" t="n"/>
      <c r="R342" s="25">
        <f>IF($A342="","",IF(OR($J342="Resolved",$J342="Canceled"),"Closed","Active"))</f>
        <v/>
      </c>
      <c r="S342" s="26">
        <f>IF(OR($A342="",$H342=""),"",MAX(0,IF(AND($J342="Resolved",ISNUMBER($O342)),$O342,Dashboard!$B$3)-$H342))</f>
        <v/>
      </c>
      <c r="T342" s="26">
        <f>IF($A342="","",IF($L342="","",MAX(0,Dashboard!$B$3-$L342)))</f>
        <v/>
      </c>
      <c r="U342" s="25">
        <f>IF($S342="","",IF($S342&lt;=7,"0–7 Days",IF($S342&lt;=14,"8–14 Days",IF($S342&lt;=30,"15–30 Days",IF($S342&lt;=60,"31–60 Days","61+ Days")))))</f>
        <v/>
      </c>
      <c r="V342" s="25">
        <f>IF($A342="","",IF($R342="Closed","Closed",IF($K342="","No Target Date",IF($K342&lt;Dashboard!$B$3,"Overdue",IF($K342&lt;=Dashboard!$B$3+Dashboard!$E$3,"Due Soon","On Track")))))</f>
        <v/>
      </c>
      <c r="W342" s="25">
        <f>IF($A342="","",IF($R342="Closed","",IF(AND($M342&lt;&gt;"",$M342&lt;Dashboard!$B$3),"Follow-Up Needed",IF(AND($L342&lt;&gt;"",Dashboard!$B$3-$L342&gt;Dashboard!$I$3),"Follow-Up Needed",""))))</f>
        <v/>
      </c>
      <c r="X342" s="27">
        <f>IF($A342="","",IF(OR($E342="",$F342=""),"Missing Type or Category",IF(COUNTIFS(Lists!$E$2:$E$15,$F342,Lists!$F$2:$F$15,$E342)=1,"OK","Category Mismatch")))</f>
        <v/>
      </c>
      <c r="Y342" s="27">
        <f>IF($A342="","",IF($B342="","Missing Learner Alias",IF($C342="","Missing Program",IF($D342="","Missing Delivery Site",IF($E342="","Missing Hold Category",IF($F342="","Missing Hold Type",IF($G342="","Missing Priority",IF($H342="","Missing Date Opened",IF($J342="","Missing Status",IF(AND($R342="Active",$K342=""),"Missing Target Date",IF(AND($J342="Resolved",$O342=""),"Missing Resolution Date",IF(AND(OR($J342="Resolved",$J342="Canceled"),$P342=""),"Missing Resolution Outcome",IF($X342&lt;&gt;"OK",$X342,"OK"))))))))))))</f>
        <v/>
      </c>
      <c r="Z342" s="27">
        <f>IF($A342="","",IF($Y342&lt;&gt;"OK","Data Issue",IF($G342="Critical","Critical",IF($V342="Overdue","Overdue",IF($W342="Follow-Up Needed","Follow-Up Needed",IF($I342="","Unassigned",""))))))</f>
        <v/>
      </c>
    </row>
    <row r="343">
      <c r="A343" s="22" t="n"/>
      <c r="B343" s="22" t="n"/>
      <c r="C343" s="22" t="n"/>
      <c r="D343" s="22" t="n"/>
      <c r="E343" s="22" t="n"/>
      <c r="F343" s="22" t="n"/>
      <c r="G343" s="22" t="n"/>
      <c r="H343" s="33" t="n"/>
      <c r="I343" s="22" t="n"/>
      <c r="J343" s="22" t="n"/>
      <c r="K343" s="33" t="n"/>
      <c r="L343" s="33" t="n"/>
      <c r="M343" s="33" t="n"/>
      <c r="N343" s="24" t="n"/>
      <c r="O343" s="33" t="n"/>
      <c r="P343" s="24" t="n"/>
      <c r="Q343" s="24" t="n"/>
      <c r="R343" s="25">
        <f>IF($A343="","",IF(OR($J343="Resolved",$J343="Canceled"),"Closed","Active"))</f>
        <v/>
      </c>
      <c r="S343" s="26">
        <f>IF(OR($A343="",$H343=""),"",MAX(0,IF(AND($J343="Resolved",ISNUMBER($O343)),$O343,Dashboard!$B$3)-$H343))</f>
        <v/>
      </c>
      <c r="T343" s="26">
        <f>IF($A343="","",IF($L343="","",MAX(0,Dashboard!$B$3-$L343)))</f>
        <v/>
      </c>
      <c r="U343" s="25">
        <f>IF($S343="","",IF($S343&lt;=7,"0–7 Days",IF($S343&lt;=14,"8–14 Days",IF($S343&lt;=30,"15–30 Days",IF($S343&lt;=60,"31–60 Days","61+ Days")))))</f>
        <v/>
      </c>
      <c r="V343" s="25">
        <f>IF($A343="","",IF($R343="Closed","Closed",IF($K343="","No Target Date",IF($K343&lt;Dashboard!$B$3,"Overdue",IF($K343&lt;=Dashboard!$B$3+Dashboard!$E$3,"Due Soon","On Track")))))</f>
        <v/>
      </c>
      <c r="W343" s="25">
        <f>IF($A343="","",IF($R343="Closed","",IF(AND($M343&lt;&gt;"",$M343&lt;Dashboard!$B$3),"Follow-Up Needed",IF(AND($L343&lt;&gt;"",Dashboard!$B$3-$L343&gt;Dashboard!$I$3),"Follow-Up Needed",""))))</f>
        <v/>
      </c>
      <c r="X343" s="27">
        <f>IF($A343="","",IF(OR($E343="",$F343=""),"Missing Type or Category",IF(COUNTIFS(Lists!$E$2:$E$15,$F343,Lists!$F$2:$F$15,$E343)=1,"OK","Category Mismatch")))</f>
        <v/>
      </c>
      <c r="Y343" s="27">
        <f>IF($A343="","",IF($B343="","Missing Learner Alias",IF($C343="","Missing Program",IF($D343="","Missing Delivery Site",IF($E343="","Missing Hold Category",IF($F343="","Missing Hold Type",IF($G343="","Missing Priority",IF($H343="","Missing Date Opened",IF($J343="","Missing Status",IF(AND($R343="Active",$K343=""),"Missing Target Date",IF(AND($J343="Resolved",$O343=""),"Missing Resolution Date",IF(AND(OR($J343="Resolved",$J343="Canceled"),$P343=""),"Missing Resolution Outcome",IF($X343&lt;&gt;"OK",$X343,"OK"))))))))))))</f>
        <v/>
      </c>
      <c r="Z343" s="27">
        <f>IF($A343="","",IF($Y343&lt;&gt;"OK","Data Issue",IF($G343="Critical","Critical",IF($V343="Overdue","Overdue",IF($W343="Follow-Up Needed","Follow-Up Needed",IF($I343="","Unassigned",""))))))</f>
        <v/>
      </c>
    </row>
    <row r="344">
      <c r="A344" s="22" t="n"/>
      <c r="B344" s="22" t="n"/>
      <c r="C344" s="22" t="n"/>
      <c r="D344" s="22" t="n"/>
      <c r="E344" s="22" t="n"/>
      <c r="F344" s="22" t="n"/>
      <c r="G344" s="22" t="n"/>
      <c r="H344" s="33" t="n"/>
      <c r="I344" s="22" t="n"/>
      <c r="J344" s="22" t="n"/>
      <c r="K344" s="33" t="n"/>
      <c r="L344" s="33" t="n"/>
      <c r="M344" s="33" t="n"/>
      <c r="N344" s="24" t="n"/>
      <c r="O344" s="33" t="n"/>
      <c r="P344" s="24" t="n"/>
      <c r="Q344" s="24" t="n"/>
      <c r="R344" s="25">
        <f>IF($A344="","",IF(OR($J344="Resolved",$J344="Canceled"),"Closed","Active"))</f>
        <v/>
      </c>
      <c r="S344" s="26">
        <f>IF(OR($A344="",$H344=""),"",MAX(0,IF(AND($J344="Resolved",ISNUMBER($O344)),$O344,Dashboard!$B$3)-$H344))</f>
        <v/>
      </c>
      <c r="T344" s="26">
        <f>IF($A344="","",IF($L344="","",MAX(0,Dashboard!$B$3-$L344)))</f>
        <v/>
      </c>
      <c r="U344" s="25">
        <f>IF($S344="","",IF($S344&lt;=7,"0–7 Days",IF($S344&lt;=14,"8–14 Days",IF($S344&lt;=30,"15–30 Days",IF($S344&lt;=60,"31–60 Days","61+ Days")))))</f>
        <v/>
      </c>
      <c r="V344" s="25">
        <f>IF($A344="","",IF($R344="Closed","Closed",IF($K344="","No Target Date",IF($K344&lt;Dashboard!$B$3,"Overdue",IF($K344&lt;=Dashboard!$B$3+Dashboard!$E$3,"Due Soon","On Track")))))</f>
        <v/>
      </c>
      <c r="W344" s="25">
        <f>IF($A344="","",IF($R344="Closed","",IF(AND($M344&lt;&gt;"",$M344&lt;Dashboard!$B$3),"Follow-Up Needed",IF(AND($L344&lt;&gt;"",Dashboard!$B$3-$L344&gt;Dashboard!$I$3),"Follow-Up Needed",""))))</f>
        <v/>
      </c>
      <c r="X344" s="27">
        <f>IF($A344="","",IF(OR($E344="",$F344=""),"Missing Type or Category",IF(COUNTIFS(Lists!$E$2:$E$15,$F344,Lists!$F$2:$F$15,$E344)=1,"OK","Category Mismatch")))</f>
        <v/>
      </c>
      <c r="Y344" s="27">
        <f>IF($A344="","",IF($B344="","Missing Learner Alias",IF($C344="","Missing Program",IF($D344="","Missing Delivery Site",IF($E344="","Missing Hold Category",IF($F344="","Missing Hold Type",IF($G344="","Missing Priority",IF($H344="","Missing Date Opened",IF($J344="","Missing Status",IF(AND($R344="Active",$K344=""),"Missing Target Date",IF(AND($J344="Resolved",$O344=""),"Missing Resolution Date",IF(AND(OR($J344="Resolved",$J344="Canceled"),$P344=""),"Missing Resolution Outcome",IF($X344&lt;&gt;"OK",$X344,"OK"))))))))))))</f>
        <v/>
      </c>
      <c r="Z344" s="27">
        <f>IF($A344="","",IF($Y344&lt;&gt;"OK","Data Issue",IF($G344="Critical","Critical",IF($V344="Overdue","Overdue",IF($W344="Follow-Up Needed","Follow-Up Needed",IF($I344="","Unassigned",""))))))</f>
        <v/>
      </c>
    </row>
    <row r="345">
      <c r="A345" s="22" t="n"/>
      <c r="B345" s="22" t="n"/>
      <c r="C345" s="22" t="n"/>
      <c r="D345" s="22" t="n"/>
      <c r="E345" s="22" t="n"/>
      <c r="F345" s="22" t="n"/>
      <c r="G345" s="22" t="n"/>
      <c r="H345" s="33" t="n"/>
      <c r="I345" s="22" t="n"/>
      <c r="J345" s="22" t="n"/>
      <c r="K345" s="33" t="n"/>
      <c r="L345" s="33" t="n"/>
      <c r="M345" s="33" t="n"/>
      <c r="N345" s="24" t="n"/>
      <c r="O345" s="33" t="n"/>
      <c r="P345" s="24" t="n"/>
      <c r="Q345" s="24" t="n"/>
      <c r="R345" s="25">
        <f>IF($A345="","",IF(OR($J345="Resolved",$J345="Canceled"),"Closed","Active"))</f>
        <v/>
      </c>
      <c r="S345" s="26">
        <f>IF(OR($A345="",$H345=""),"",MAX(0,IF(AND($J345="Resolved",ISNUMBER($O345)),$O345,Dashboard!$B$3)-$H345))</f>
        <v/>
      </c>
      <c r="T345" s="26">
        <f>IF($A345="","",IF($L345="","",MAX(0,Dashboard!$B$3-$L345)))</f>
        <v/>
      </c>
      <c r="U345" s="25">
        <f>IF($S345="","",IF($S345&lt;=7,"0–7 Days",IF($S345&lt;=14,"8–14 Days",IF($S345&lt;=30,"15–30 Days",IF($S345&lt;=60,"31–60 Days","61+ Days")))))</f>
        <v/>
      </c>
      <c r="V345" s="25">
        <f>IF($A345="","",IF($R345="Closed","Closed",IF($K345="","No Target Date",IF($K345&lt;Dashboard!$B$3,"Overdue",IF($K345&lt;=Dashboard!$B$3+Dashboard!$E$3,"Due Soon","On Track")))))</f>
        <v/>
      </c>
      <c r="W345" s="25">
        <f>IF($A345="","",IF($R345="Closed","",IF(AND($M345&lt;&gt;"",$M345&lt;Dashboard!$B$3),"Follow-Up Needed",IF(AND($L345&lt;&gt;"",Dashboard!$B$3-$L345&gt;Dashboard!$I$3),"Follow-Up Needed",""))))</f>
        <v/>
      </c>
      <c r="X345" s="27">
        <f>IF($A345="","",IF(OR($E345="",$F345=""),"Missing Type or Category",IF(COUNTIFS(Lists!$E$2:$E$15,$F345,Lists!$F$2:$F$15,$E345)=1,"OK","Category Mismatch")))</f>
        <v/>
      </c>
      <c r="Y345" s="27">
        <f>IF($A345="","",IF($B345="","Missing Learner Alias",IF($C345="","Missing Program",IF($D345="","Missing Delivery Site",IF($E345="","Missing Hold Category",IF($F345="","Missing Hold Type",IF($G345="","Missing Priority",IF($H345="","Missing Date Opened",IF($J345="","Missing Status",IF(AND($R345="Active",$K345=""),"Missing Target Date",IF(AND($J345="Resolved",$O345=""),"Missing Resolution Date",IF(AND(OR($J345="Resolved",$J345="Canceled"),$P345=""),"Missing Resolution Outcome",IF($X345&lt;&gt;"OK",$X345,"OK"))))))))))))</f>
        <v/>
      </c>
      <c r="Z345" s="27">
        <f>IF($A345="","",IF($Y345&lt;&gt;"OK","Data Issue",IF($G345="Critical","Critical",IF($V345="Overdue","Overdue",IF($W345="Follow-Up Needed","Follow-Up Needed",IF($I345="","Unassigned",""))))))</f>
        <v/>
      </c>
    </row>
    <row r="346">
      <c r="A346" s="22" t="n"/>
      <c r="B346" s="22" t="n"/>
      <c r="C346" s="22" t="n"/>
      <c r="D346" s="22" t="n"/>
      <c r="E346" s="22" t="n"/>
      <c r="F346" s="22" t="n"/>
      <c r="G346" s="22" t="n"/>
      <c r="H346" s="33" t="n"/>
      <c r="I346" s="22" t="n"/>
      <c r="J346" s="22" t="n"/>
      <c r="K346" s="33" t="n"/>
      <c r="L346" s="33" t="n"/>
      <c r="M346" s="33" t="n"/>
      <c r="N346" s="24" t="n"/>
      <c r="O346" s="33" t="n"/>
      <c r="P346" s="24" t="n"/>
      <c r="Q346" s="24" t="n"/>
      <c r="R346" s="25">
        <f>IF($A346="","",IF(OR($J346="Resolved",$J346="Canceled"),"Closed","Active"))</f>
        <v/>
      </c>
      <c r="S346" s="26">
        <f>IF(OR($A346="",$H346=""),"",MAX(0,IF(AND($J346="Resolved",ISNUMBER($O346)),$O346,Dashboard!$B$3)-$H346))</f>
        <v/>
      </c>
      <c r="T346" s="26">
        <f>IF($A346="","",IF($L346="","",MAX(0,Dashboard!$B$3-$L346)))</f>
        <v/>
      </c>
      <c r="U346" s="25">
        <f>IF($S346="","",IF($S346&lt;=7,"0–7 Days",IF($S346&lt;=14,"8–14 Days",IF($S346&lt;=30,"15–30 Days",IF($S346&lt;=60,"31–60 Days","61+ Days")))))</f>
        <v/>
      </c>
      <c r="V346" s="25">
        <f>IF($A346="","",IF($R346="Closed","Closed",IF($K346="","No Target Date",IF($K346&lt;Dashboard!$B$3,"Overdue",IF($K346&lt;=Dashboard!$B$3+Dashboard!$E$3,"Due Soon","On Track")))))</f>
        <v/>
      </c>
      <c r="W346" s="25">
        <f>IF($A346="","",IF($R346="Closed","",IF(AND($M346&lt;&gt;"",$M346&lt;Dashboard!$B$3),"Follow-Up Needed",IF(AND($L346&lt;&gt;"",Dashboard!$B$3-$L346&gt;Dashboard!$I$3),"Follow-Up Needed",""))))</f>
        <v/>
      </c>
      <c r="X346" s="27">
        <f>IF($A346="","",IF(OR($E346="",$F346=""),"Missing Type or Category",IF(COUNTIFS(Lists!$E$2:$E$15,$F346,Lists!$F$2:$F$15,$E346)=1,"OK","Category Mismatch")))</f>
        <v/>
      </c>
      <c r="Y346" s="27">
        <f>IF($A346="","",IF($B346="","Missing Learner Alias",IF($C346="","Missing Program",IF($D346="","Missing Delivery Site",IF($E346="","Missing Hold Category",IF($F346="","Missing Hold Type",IF($G346="","Missing Priority",IF($H346="","Missing Date Opened",IF($J346="","Missing Status",IF(AND($R346="Active",$K346=""),"Missing Target Date",IF(AND($J346="Resolved",$O346=""),"Missing Resolution Date",IF(AND(OR($J346="Resolved",$J346="Canceled"),$P346=""),"Missing Resolution Outcome",IF($X346&lt;&gt;"OK",$X346,"OK"))))))))))))</f>
        <v/>
      </c>
      <c r="Z346" s="27">
        <f>IF($A346="","",IF($Y346&lt;&gt;"OK","Data Issue",IF($G346="Critical","Critical",IF($V346="Overdue","Overdue",IF($W346="Follow-Up Needed","Follow-Up Needed",IF($I346="","Unassigned",""))))))</f>
        <v/>
      </c>
    </row>
    <row r="347">
      <c r="A347" s="22" t="n"/>
      <c r="B347" s="22" t="n"/>
      <c r="C347" s="22" t="n"/>
      <c r="D347" s="22" t="n"/>
      <c r="E347" s="22" t="n"/>
      <c r="F347" s="22" t="n"/>
      <c r="G347" s="22" t="n"/>
      <c r="H347" s="33" t="n"/>
      <c r="I347" s="22" t="n"/>
      <c r="J347" s="22" t="n"/>
      <c r="K347" s="33" t="n"/>
      <c r="L347" s="33" t="n"/>
      <c r="M347" s="33" t="n"/>
      <c r="N347" s="24" t="n"/>
      <c r="O347" s="33" t="n"/>
      <c r="P347" s="24" t="n"/>
      <c r="Q347" s="24" t="n"/>
      <c r="R347" s="25">
        <f>IF($A347="","",IF(OR($J347="Resolved",$J347="Canceled"),"Closed","Active"))</f>
        <v/>
      </c>
      <c r="S347" s="26">
        <f>IF(OR($A347="",$H347=""),"",MAX(0,IF(AND($J347="Resolved",ISNUMBER($O347)),$O347,Dashboard!$B$3)-$H347))</f>
        <v/>
      </c>
      <c r="T347" s="26">
        <f>IF($A347="","",IF($L347="","",MAX(0,Dashboard!$B$3-$L347)))</f>
        <v/>
      </c>
      <c r="U347" s="25">
        <f>IF($S347="","",IF($S347&lt;=7,"0–7 Days",IF($S347&lt;=14,"8–14 Days",IF($S347&lt;=30,"15–30 Days",IF($S347&lt;=60,"31–60 Days","61+ Days")))))</f>
        <v/>
      </c>
      <c r="V347" s="25">
        <f>IF($A347="","",IF($R347="Closed","Closed",IF($K347="","No Target Date",IF($K347&lt;Dashboard!$B$3,"Overdue",IF($K347&lt;=Dashboard!$B$3+Dashboard!$E$3,"Due Soon","On Track")))))</f>
        <v/>
      </c>
      <c r="W347" s="25">
        <f>IF($A347="","",IF($R347="Closed","",IF(AND($M347&lt;&gt;"",$M347&lt;Dashboard!$B$3),"Follow-Up Needed",IF(AND($L347&lt;&gt;"",Dashboard!$B$3-$L347&gt;Dashboard!$I$3),"Follow-Up Needed",""))))</f>
        <v/>
      </c>
      <c r="X347" s="27">
        <f>IF($A347="","",IF(OR($E347="",$F347=""),"Missing Type or Category",IF(COUNTIFS(Lists!$E$2:$E$15,$F347,Lists!$F$2:$F$15,$E347)=1,"OK","Category Mismatch")))</f>
        <v/>
      </c>
      <c r="Y347" s="27">
        <f>IF($A347="","",IF($B347="","Missing Learner Alias",IF($C347="","Missing Program",IF($D347="","Missing Delivery Site",IF($E347="","Missing Hold Category",IF($F347="","Missing Hold Type",IF($G347="","Missing Priority",IF($H347="","Missing Date Opened",IF($J347="","Missing Status",IF(AND($R347="Active",$K347=""),"Missing Target Date",IF(AND($J347="Resolved",$O347=""),"Missing Resolution Date",IF(AND(OR($J347="Resolved",$J347="Canceled"),$P347=""),"Missing Resolution Outcome",IF($X347&lt;&gt;"OK",$X347,"OK"))))))))))))</f>
        <v/>
      </c>
      <c r="Z347" s="27">
        <f>IF($A347="","",IF($Y347&lt;&gt;"OK","Data Issue",IF($G347="Critical","Critical",IF($V347="Overdue","Overdue",IF($W347="Follow-Up Needed","Follow-Up Needed",IF($I347="","Unassigned",""))))))</f>
        <v/>
      </c>
    </row>
    <row r="348">
      <c r="A348" s="22" t="n"/>
      <c r="B348" s="22" t="n"/>
      <c r="C348" s="22" t="n"/>
      <c r="D348" s="22" t="n"/>
      <c r="E348" s="22" t="n"/>
      <c r="F348" s="22" t="n"/>
      <c r="G348" s="22" t="n"/>
      <c r="H348" s="33" t="n"/>
      <c r="I348" s="22" t="n"/>
      <c r="J348" s="22" t="n"/>
      <c r="K348" s="33" t="n"/>
      <c r="L348" s="33" t="n"/>
      <c r="M348" s="33" t="n"/>
      <c r="N348" s="24" t="n"/>
      <c r="O348" s="33" t="n"/>
      <c r="P348" s="24" t="n"/>
      <c r="Q348" s="24" t="n"/>
      <c r="R348" s="25">
        <f>IF($A348="","",IF(OR($J348="Resolved",$J348="Canceled"),"Closed","Active"))</f>
        <v/>
      </c>
      <c r="S348" s="26">
        <f>IF(OR($A348="",$H348=""),"",MAX(0,IF(AND($J348="Resolved",ISNUMBER($O348)),$O348,Dashboard!$B$3)-$H348))</f>
        <v/>
      </c>
      <c r="T348" s="26">
        <f>IF($A348="","",IF($L348="","",MAX(0,Dashboard!$B$3-$L348)))</f>
        <v/>
      </c>
      <c r="U348" s="25">
        <f>IF($S348="","",IF($S348&lt;=7,"0–7 Days",IF($S348&lt;=14,"8–14 Days",IF($S348&lt;=30,"15–30 Days",IF($S348&lt;=60,"31–60 Days","61+ Days")))))</f>
        <v/>
      </c>
      <c r="V348" s="25">
        <f>IF($A348="","",IF($R348="Closed","Closed",IF($K348="","No Target Date",IF($K348&lt;Dashboard!$B$3,"Overdue",IF($K348&lt;=Dashboard!$B$3+Dashboard!$E$3,"Due Soon","On Track")))))</f>
        <v/>
      </c>
      <c r="W348" s="25">
        <f>IF($A348="","",IF($R348="Closed","",IF(AND($M348&lt;&gt;"",$M348&lt;Dashboard!$B$3),"Follow-Up Needed",IF(AND($L348&lt;&gt;"",Dashboard!$B$3-$L348&gt;Dashboard!$I$3),"Follow-Up Needed",""))))</f>
        <v/>
      </c>
      <c r="X348" s="27">
        <f>IF($A348="","",IF(OR($E348="",$F348=""),"Missing Type or Category",IF(COUNTIFS(Lists!$E$2:$E$15,$F348,Lists!$F$2:$F$15,$E348)=1,"OK","Category Mismatch")))</f>
        <v/>
      </c>
      <c r="Y348" s="27">
        <f>IF($A348="","",IF($B348="","Missing Learner Alias",IF($C348="","Missing Program",IF($D348="","Missing Delivery Site",IF($E348="","Missing Hold Category",IF($F348="","Missing Hold Type",IF($G348="","Missing Priority",IF($H348="","Missing Date Opened",IF($J348="","Missing Status",IF(AND($R348="Active",$K348=""),"Missing Target Date",IF(AND($J348="Resolved",$O348=""),"Missing Resolution Date",IF(AND(OR($J348="Resolved",$J348="Canceled"),$P348=""),"Missing Resolution Outcome",IF($X348&lt;&gt;"OK",$X348,"OK"))))))))))))</f>
        <v/>
      </c>
      <c r="Z348" s="27">
        <f>IF($A348="","",IF($Y348&lt;&gt;"OK","Data Issue",IF($G348="Critical","Critical",IF($V348="Overdue","Overdue",IF($W348="Follow-Up Needed","Follow-Up Needed",IF($I348="","Unassigned",""))))))</f>
        <v/>
      </c>
    </row>
    <row r="349">
      <c r="A349" s="22" t="n"/>
      <c r="B349" s="22" t="n"/>
      <c r="C349" s="22" t="n"/>
      <c r="D349" s="22" t="n"/>
      <c r="E349" s="22" t="n"/>
      <c r="F349" s="22" t="n"/>
      <c r="G349" s="22" t="n"/>
      <c r="H349" s="33" t="n"/>
      <c r="I349" s="22" t="n"/>
      <c r="J349" s="22" t="n"/>
      <c r="K349" s="33" t="n"/>
      <c r="L349" s="33" t="n"/>
      <c r="M349" s="33" t="n"/>
      <c r="N349" s="24" t="n"/>
      <c r="O349" s="33" t="n"/>
      <c r="P349" s="24" t="n"/>
      <c r="Q349" s="24" t="n"/>
      <c r="R349" s="25">
        <f>IF($A349="","",IF(OR($J349="Resolved",$J349="Canceled"),"Closed","Active"))</f>
        <v/>
      </c>
      <c r="S349" s="26">
        <f>IF(OR($A349="",$H349=""),"",MAX(0,IF(AND($J349="Resolved",ISNUMBER($O349)),$O349,Dashboard!$B$3)-$H349))</f>
        <v/>
      </c>
      <c r="T349" s="26">
        <f>IF($A349="","",IF($L349="","",MAX(0,Dashboard!$B$3-$L349)))</f>
        <v/>
      </c>
      <c r="U349" s="25">
        <f>IF($S349="","",IF($S349&lt;=7,"0–7 Days",IF($S349&lt;=14,"8–14 Days",IF($S349&lt;=30,"15–30 Days",IF($S349&lt;=60,"31–60 Days","61+ Days")))))</f>
        <v/>
      </c>
      <c r="V349" s="25">
        <f>IF($A349="","",IF($R349="Closed","Closed",IF($K349="","No Target Date",IF($K349&lt;Dashboard!$B$3,"Overdue",IF($K349&lt;=Dashboard!$B$3+Dashboard!$E$3,"Due Soon","On Track")))))</f>
        <v/>
      </c>
      <c r="W349" s="25">
        <f>IF($A349="","",IF($R349="Closed","",IF(AND($M349&lt;&gt;"",$M349&lt;Dashboard!$B$3),"Follow-Up Needed",IF(AND($L349&lt;&gt;"",Dashboard!$B$3-$L349&gt;Dashboard!$I$3),"Follow-Up Needed",""))))</f>
        <v/>
      </c>
      <c r="X349" s="27">
        <f>IF($A349="","",IF(OR($E349="",$F349=""),"Missing Type or Category",IF(COUNTIFS(Lists!$E$2:$E$15,$F349,Lists!$F$2:$F$15,$E349)=1,"OK","Category Mismatch")))</f>
        <v/>
      </c>
      <c r="Y349" s="27">
        <f>IF($A349="","",IF($B349="","Missing Learner Alias",IF($C349="","Missing Program",IF($D349="","Missing Delivery Site",IF($E349="","Missing Hold Category",IF($F349="","Missing Hold Type",IF($G349="","Missing Priority",IF($H349="","Missing Date Opened",IF($J349="","Missing Status",IF(AND($R349="Active",$K349=""),"Missing Target Date",IF(AND($J349="Resolved",$O349=""),"Missing Resolution Date",IF(AND(OR($J349="Resolved",$J349="Canceled"),$P349=""),"Missing Resolution Outcome",IF($X349&lt;&gt;"OK",$X349,"OK"))))))))))))</f>
        <v/>
      </c>
      <c r="Z349" s="27">
        <f>IF($A349="","",IF($Y349&lt;&gt;"OK","Data Issue",IF($G349="Critical","Critical",IF($V349="Overdue","Overdue",IF($W349="Follow-Up Needed","Follow-Up Needed",IF($I349="","Unassigned",""))))))</f>
        <v/>
      </c>
    </row>
    <row r="350">
      <c r="A350" s="22" t="n"/>
      <c r="B350" s="22" t="n"/>
      <c r="C350" s="22" t="n"/>
      <c r="D350" s="22" t="n"/>
      <c r="E350" s="22" t="n"/>
      <c r="F350" s="22" t="n"/>
      <c r="G350" s="22" t="n"/>
      <c r="H350" s="33" t="n"/>
      <c r="I350" s="22" t="n"/>
      <c r="J350" s="22" t="n"/>
      <c r="K350" s="33" t="n"/>
      <c r="L350" s="33" t="n"/>
      <c r="M350" s="33" t="n"/>
      <c r="N350" s="24" t="n"/>
      <c r="O350" s="33" t="n"/>
      <c r="P350" s="24" t="n"/>
      <c r="Q350" s="24" t="n"/>
      <c r="R350" s="25">
        <f>IF($A350="","",IF(OR($J350="Resolved",$J350="Canceled"),"Closed","Active"))</f>
        <v/>
      </c>
      <c r="S350" s="26">
        <f>IF(OR($A350="",$H350=""),"",MAX(0,IF(AND($J350="Resolved",ISNUMBER($O350)),$O350,Dashboard!$B$3)-$H350))</f>
        <v/>
      </c>
      <c r="T350" s="26">
        <f>IF($A350="","",IF($L350="","",MAX(0,Dashboard!$B$3-$L350)))</f>
        <v/>
      </c>
      <c r="U350" s="25">
        <f>IF($S350="","",IF($S350&lt;=7,"0–7 Days",IF($S350&lt;=14,"8–14 Days",IF($S350&lt;=30,"15–30 Days",IF($S350&lt;=60,"31–60 Days","61+ Days")))))</f>
        <v/>
      </c>
      <c r="V350" s="25">
        <f>IF($A350="","",IF($R350="Closed","Closed",IF($K350="","No Target Date",IF($K350&lt;Dashboard!$B$3,"Overdue",IF($K350&lt;=Dashboard!$B$3+Dashboard!$E$3,"Due Soon","On Track")))))</f>
        <v/>
      </c>
      <c r="W350" s="25">
        <f>IF($A350="","",IF($R350="Closed","",IF(AND($M350&lt;&gt;"",$M350&lt;Dashboard!$B$3),"Follow-Up Needed",IF(AND($L350&lt;&gt;"",Dashboard!$B$3-$L350&gt;Dashboard!$I$3),"Follow-Up Needed",""))))</f>
        <v/>
      </c>
      <c r="X350" s="27">
        <f>IF($A350="","",IF(OR($E350="",$F350=""),"Missing Type or Category",IF(COUNTIFS(Lists!$E$2:$E$15,$F350,Lists!$F$2:$F$15,$E350)=1,"OK","Category Mismatch")))</f>
        <v/>
      </c>
      <c r="Y350" s="27">
        <f>IF($A350="","",IF($B350="","Missing Learner Alias",IF($C350="","Missing Program",IF($D350="","Missing Delivery Site",IF($E350="","Missing Hold Category",IF($F350="","Missing Hold Type",IF($G350="","Missing Priority",IF($H350="","Missing Date Opened",IF($J350="","Missing Status",IF(AND($R350="Active",$K350=""),"Missing Target Date",IF(AND($J350="Resolved",$O350=""),"Missing Resolution Date",IF(AND(OR($J350="Resolved",$J350="Canceled"),$P350=""),"Missing Resolution Outcome",IF($X350&lt;&gt;"OK",$X350,"OK"))))))))))))</f>
        <v/>
      </c>
      <c r="Z350" s="27">
        <f>IF($A350="","",IF($Y350&lt;&gt;"OK","Data Issue",IF($G350="Critical","Critical",IF($V350="Overdue","Overdue",IF($W350="Follow-Up Needed","Follow-Up Needed",IF($I350="","Unassigned",""))))))</f>
        <v/>
      </c>
    </row>
    <row r="351">
      <c r="A351" s="22" t="n"/>
      <c r="B351" s="22" t="n"/>
      <c r="C351" s="22" t="n"/>
      <c r="D351" s="22" t="n"/>
      <c r="E351" s="22" t="n"/>
      <c r="F351" s="22" t="n"/>
      <c r="G351" s="22" t="n"/>
      <c r="H351" s="33" t="n"/>
      <c r="I351" s="22" t="n"/>
      <c r="J351" s="22" t="n"/>
      <c r="K351" s="33" t="n"/>
      <c r="L351" s="33" t="n"/>
      <c r="M351" s="33" t="n"/>
      <c r="N351" s="24" t="n"/>
      <c r="O351" s="33" t="n"/>
      <c r="P351" s="24" t="n"/>
      <c r="Q351" s="24" t="n"/>
      <c r="R351" s="25">
        <f>IF($A351="","",IF(OR($J351="Resolved",$J351="Canceled"),"Closed","Active"))</f>
        <v/>
      </c>
      <c r="S351" s="26">
        <f>IF(OR($A351="",$H351=""),"",MAX(0,IF(AND($J351="Resolved",ISNUMBER($O351)),$O351,Dashboard!$B$3)-$H351))</f>
        <v/>
      </c>
      <c r="T351" s="26">
        <f>IF($A351="","",IF($L351="","",MAX(0,Dashboard!$B$3-$L351)))</f>
        <v/>
      </c>
      <c r="U351" s="25">
        <f>IF($S351="","",IF($S351&lt;=7,"0–7 Days",IF($S351&lt;=14,"8–14 Days",IF($S351&lt;=30,"15–30 Days",IF($S351&lt;=60,"31–60 Days","61+ Days")))))</f>
        <v/>
      </c>
      <c r="V351" s="25">
        <f>IF($A351="","",IF($R351="Closed","Closed",IF($K351="","No Target Date",IF($K351&lt;Dashboard!$B$3,"Overdue",IF($K351&lt;=Dashboard!$B$3+Dashboard!$E$3,"Due Soon","On Track")))))</f>
        <v/>
      </c>
      <c r="W351" s="25">
        <f>IF($A351="","",IF($R351="Closed","",IF(AND($M351&lt;&gt;"",$M351&lt;Dashboard!$B$3),"Follow-Up Needed",IF(AND($L351&lt;&gt;"",Dashboard!$B$3-$L351&gt;Dashboard!$I$3),"Follow-Up Needed",""))))</f>
        <v/>
      </c>
      <c r="X351" s="27">
        <f>IF($A351="","",IF(OR($E351="",$F351=""),"Missing Type or Category",IF(COUNTIFS(Lists!$E$2:$E$15,$F351,Lists!$F$2:$F$15,$E351)=1,"OK","Category Mismatch")))</f>
        <v/>
      </c>
      <c r="Y351" s="27">
        <f>IF($A351="","",IF($B351="","Missing Learner Alias",IF($C351="","Missing Program",IF($D351="","Missing Delivery Site",IF($E351="","Missing Hold Category",IF($F351="","Missing Hold Type",IF($G351="","Missing Priority",IF($H351="","Missing Date Opened",IF($J351="","Missing Status",IF(AND($R351="Active",$K351=""),"Missing Target Date",IF(AND($J351="Resolved",$O351=""),"Missing Resolution Date",IF(AND(OR($J351="Resolved",$J351="Canceled"),$P351=""),"Missing Resolution Outcome",IF($X351&lt;&gt;"OK",$X351,"OK"))))))))))))</f>
        <v/>
      </c>
      <c r="Z351" s="27">
        <f>IF($A351="","",IF($Y351&lt;&gt;"OK","Data Issue",IF($G351="Critical","Critical",IF($V351="Overdue","Overdue",IF($W351="Follow-Up Needed","Follow-Up Needed",IF($I351="","Unassigned",""))))))</f>
        <v/>
      </c>
    </row>
    <row r="352">
      <c r="A352" s="22" t="n"/>
      <c r="B352" s="22" t="n"/>
      <c r="C352" s="22" t="n"/>
      <c r="D352" s="22" t="n"/>
      <c r="E352" s="22" t="n"/>
      <c r="F352" s="22" t="n"/>
      <c r="G352" s="22" t="n"/>
      <c r="H352" s="33" t="n"/>
      <c r="I352" s="22" t="n"/>
      <c r="J352" s="22" t="n"/>
      <c r="K352" s="33" t="n"/>
      <c r="L352" s="33" t="n"/>
      <c r="M352" s="33" t="n"/>
      <c r="N352" s="24" t="n"/>
      <c r="O352" s="33" t="n"/>
      <c r="P352" s="24" t="n"/>
      <c r="Q352" s="24" t="n"/>
      <c r="R352" s="25">
        <f>IF($A352="","",IF(OR($J352="Resolved",$J352="Canceled"),"Closed","Active"))</f>
        <v/>
      </c>
      <c r="S352" s="26">
        <f>IF(OR($A352="",$H352=""),"",MAX(0,IF(AND($J352="Resolved",ISNUMBER($O352)),$O352,Dashboard!$B$3)-$H352))</f>
        <v/>
      </c>
      <c r="T352" s="26">
        <f>IF($A352="","",IF($L352="","",MAX(0,Dashboard!$B$3-$L352)))</f>
        <v/>
      </c>
      <c r="U352" s="25">
        <f>IF($S352="","",IF($S352&lt;=7,"0–7 Days",IF($S352&lt;=14,"8–14 Days",IF($S352&lt;=30,"15–30 Days",IF($S352&lt;=60,"31–60 Days","61+ Days")))))</f>
        <v/>
      </c>
      <c r="V352" s="25">
        <f>IF($A352="","",IF($R352="Closed","Closed",IF($K352="","No Target Date",IF($K352&lt;Dashboard!$B$3,"Overdue",IF($K352&lt;=Dashboard!$B$3+Dashboard!$E$3,"Due Soon","On Track")))))</f>
        <v/>
      </c>
      <c r="W352" s="25">
        <f>IF($A352="","",IF($R352="Closed","",IF(AND($M352&lt;&gt;"",$M352&lt;Dashboard!$B$3),"Follow-Up Needed",IF(AND($L352&lt;&gt;"",Dashboard!$B$3-$L352&gt;Dashboard!$I$3),"Follow-Up Needed",""))))</f>
        <v/>
      </c>
      <c r="X352" s="27">
        <f>IF($A352="","",IF(OR($E352="",$F352=""),"Missing Type or Category",IF(COUNTIFS(Lists!$E$2:$E$15,$F352,Lists!$F$2:$F$15,$E352)=1,"OK","Category Mismatch")))</f>
        <v/>
      </c>
      <c r="Y352" s="27">
        <f>IF($A352="","",IF($B352="","Missing Learner Alias",IF($C352="","Missing Program",IF($D352="","Missing Delivery Site",IF($E352="","Missing Hold Category",IF($F352="","Missing Hold Type",IF($G352="","Missing Priority",IF($H352="","Missing Date Opened",IF($J352="","Missing Status",IF(AND($R352="Active",$K352=""),"Missing Target Date",IF(AND($J352="Resolved",$O352=""),"Missing Resolution Date",IF(AND(OR($J352="Resolved",$J352="Canceled"),$P352=""),"Missing Resolution Outcome",IF($X352&lt;&gt;"OK",$X352,"OK"))))))))))))</f>
        <v/>
      </c>
      <c r="Z352" s="27">
        <f>IF($A352="","",IF($Y352&lt;&gt;"OK","Data Issue",IF($G352="Critical","Critical",IF($V352="Overdue","Overdue",IF($W352="Follow-Up Needed","Follow-Up Needed",IF($I352="","Unassigned",""))))))</f>
        <v/>
      </c>
    </row>
    <row r="353">
      <c r="A353" s="22" t="n"/>
      <c r="B353" s="22" t="n"/>
      <c r="C353" s="22" t="n"/>
      <c r="D353" s="22" t="n"/>
      <c r="E353" s="22" t="n"/>
      <c r="F353" s="22" t="n"/>
      <c r="G353" s="22" t="n"/>
      <c r="H353" s="33" t="n"/>
      <c r="I353" s="22" t="n"/>
      <c r="J353" s="22" t="n"/>
      <c r="K353" s="33" t="n"/>
      <c r="L353" s="33" t="n"/>
      <c r="M353" s="33" t="n"/>
      <c r="N353" s="24" t="n"/>
      <c r="O353" s="33" t="n"/>
      <c r="P353" s="24" t="n"/>
      <c r="Q353" s="24" t="n"/>
      <c r="R353" s="25">
        <f>IF($A353="","",IF(OR($J353="Resolved",$J353="Canceled"),"Closed","Active"))</f>
        <v/>
      </c>
      <c r="S353" s="26">
        <f>IF(OR($A353="",$H353=""),"",MAX(0,IF(AND($J353="Resolved",ISNUMBER($O353)),$O353,Dashboard!$B$3)-$H353))</f>
        <v/>
      </c>
      <c r="T353" s="26">
        <f>IF($A353="","",IF($L353="","",MAX(0,Dashboard!$B$3-$L353)))</f>
        <v/>
      </c>
      <c r="U353" s="25">
        <f>IF($S353="","",IF($S353&lt;=7,"0–7 Days",IF($S353&lt;=14,"8–14 Days",IF($S353&lt;=30,"15–30 Days",IF($S353&lt;=60,"31–60 Days","61+ Days")))))</f>
        <v/>
      </c>
      <c r="V353" s="25">
        <f>IF($A353="","",IF($R353="Closed","Closed",IF($K353="","No Target Date",IF($K353&lt;Dashboard!$B$3,"Overdue",IF($K353&lt;=Dashboard!$B$3+Dashboard!$E$3,"Due Soon","On Track")))))</f>
        <v/>
      </c>
      <c r="W353" s="25">
        <f>IF($A353="","",IF($R353="Closed","",IF(AND($M353&lt;&gt;"",$M353&lt;Dashboard!$B$3),"Follow-Up Needed",IF(AND($L353&lt;&gt;"",Dashboard!$B$3-$L353&gt;Dashboard!$I$3),"Follow-Up Needed",""))))</f>
        <v/>
      </c>
      <c r="X353" s="27">
        <f>IF($A353="","",IF(OR($E353="",$F353=""),"Missing Type or Category",IF(COUNTIFS(Lists!$E$2:$E$15,$F353,Lists!$F$2:$F$15,$E353)=1,"OK","Category Mismatch")))</f>
        <v/>
      </c>
      <c r="Y353" s="27">
        <f>IF($A353="","",IF($B353="","Missing Learner Alias",IF($C353="","Missing Program",IF($D353="","Missing Delivery Site",IF($E353="","Missing Hold Category",IF($F353="","Missing Hold Type",IF($G353="","Missing Priority",IF($H353="","Missing Date Opened",IF($J353="","Missing Status",IF(AND($R353="Active",$K353=""),"Missing Target Date",IF(AND($J353="Resolved",$O353=""),"Missing Resolution Date",IF(AND(OR($J353="Resolved",$J353="Canceled"),$P353=""),"Missing Resolution Outcome",IF($X353&lt;&gt;"OK",$X353,"OK"))))))))))))</f>
        <v/>
      </c>
      <c r="Z353" s="27">
        <f>IF($A353="","",IF($Y353&lt;&gt;"OK","Data Issue",IF($G353="Critical","Critical",IF($V353="Overdue","Overdue",IF($W353="Follow-Up Needed","Follow-Up Needed",IF($I353="","Unassigned",""))))))</f>
        <v/>
      </c>
    </row>
    <row r="354">
      <c r="A354" s="22" t="n"/>
      <c r="B354" s="22" t="n"/>
      <c r="C354" s="22" t="n"/>
      <c r="D354" s="22" t="n"/>
      <c r="E354" s="22" t="n"/>
      <c r="F354" s="22" t="n"/>
      <c r="G354" s="22" t="n"/>
      <c r="H354" s="33" t="n"/>
      <c r="I354" s="22" t="n"/>
      <c r="J354" s="22" t="n"/>
      <c r="K354" s="33" t="n"/>
      <c r="L354" s="33" t="n"/>
      <c r="M354" s="33" t="n"/>
      <c r="N354" s="24" t="n"/>
      <c r="O354" s="33" t="n"/>
      <c r="P354" s="24" t="n"/>
      <c r="Q354" s="24" t="n"/>
      <c r="R354" s="25">
        <f>IF($A354="","",IF(OR($J354="Resolved",$J354="Canceled"),"Closed","Active"))</f>
        <v/>
      </c>
      <c r="S354" s="26">
        <f>IF(OR($A354="",$H354=""),"",MAX(0,IF(AND($J354="Resolved",ISNUMBER($O354)),$O354,Dashboard!$B$3)-$H354))</f>
        <v/>
      </c>
      <c r="T354" s="26">
        <f>IF($A354="","",IF($L354="","",MAX(0,Dashboard!$B$3-$L354)))</f>
        <v/>
      </c>
      <c r="U354" s="25">
        <f>IF($S354="","",IF($S354&lt;=7,"0–7 Days",IF($S354&lt;=14,"8–14 Days",IF($S354&lt;=30,"15–30 Days",IF($S354&lt;=60,"31–60 Days","61+ Days")))))</f>
        <v/>
      </c>
      <c r="V354" s="25">
        <f>IF($A354="","",IF($R354="Closed","Closed",IF($K354="","No Target Date",IF($K354&lt;Dashboard!$B$3,"Overdue",IF($K354&lt;=Dashboard!$B$3+Dashboard!$E$3,"Due Soon","On Track")))))</f>
        <v/>
      </c>
      <c r="W354" s="25">
        <f>IF($A354="","",IF($R354="Closed","",IF(AND($M354&lt;&gt;"",$M354&lt;Dashboard!$B$3),"Follow-Up Needed",IF(AND($L354&lt;&gt;"",Dashboard!$B$3-$L354&gt;Dashboard!$I$3),"Follow-Up Needed",""))))</f>
        <v/>
      </c>
      <c r="X354" s="27">
        <f>IF($A354="","",IF(OR($E354="",$F354=""),"Missing Type or Category",IF(COUNTIFS(Lists!$E$2:$E$15,$F354,Lists!$F$2:$F$15,$E354)=1,"OK","Category Mismatch")))</f>
        <v/>
      </c>
      <c r="Y354" s="27">
        <f>IF($A354="","",IF($B354="","Missing Learner Alias",IF($C354="","Missing Program",IF($D354="","Missing Delivery Site",IF($E354="","Missing Hold Category",IF($F354="","Missing Hold Type",IF($G354="","Missing Priority",IF($H354="","Missing Date Opened",IF($J354="","Missing Status",IF(AND($R354="Active",$K354=""),"Missing Target Date",IF(AND($J354="Resolved",$O354=""),"Missing Resolution Date",IF(AND(OR($J354="Resolved",$J354="Canceled"),$P354=""),"Missing Resolution Outcome",IF($X354&lt;&gt;"OK",$X354,"OK"))))))))))))</f>
        <v/>
      </c>
      <c r="Z354" s="27">
        <f>IF($A354="","",IF($Y354&lt;&gt;"OK","Data Issue",IF($G354="Critical","Critical",IF($V354="Overdue","Overdue",IF($W354="Follow-Up Needed","Follow-Up Needed",IF($I354="","Unassigned",""))))))</f>
        <v/>
      </c>
    </row>
    <row r="355">
      <c r="A355" s="22" t="n"/>
      <c r="B355" s="22" t="n"/>
      <c r="C355" s="22" t="n"/>
      <c r="D355" s="22" t="n"/>
      <c r="E355" s="22" t="n"/>
      <c r="F355" s="22" t="n"/>
      <c r="G355" s="22" t="n"/>
      <c r="H355" s="33" t="n"/>
      <c r="I355" s="22" t="n"/>
      <c r="J355" s="22" t="n"/>
      <c r="K355" s="33" t="n"/>
      <c r="L355" s="33" t="n"/>
      <c r="M355" s="33" t="n"/>
      <c r="N355" s="24" t="n"/>
      <c r="O355" s="33" t="n"/>
      <c r="P355" s="24" t="n"/>
      <c r="Q355" s="24" t="n"/>
      <c r="R355" s="25">
        <f>IF($A355="","",IF(OR($J355="Resolved",$J355="Canceled"),"Closed","Active"))</f>
        <v/>
      </c>
      <c r="S355" s="26">
        <f>IF(OR($A355="",$H355=""),"",MAX(0,IF(AND($J355="Resolved",ISNUMBER($O355)),$O355,Dashboard!$B$3)-$H355))</f>
        <v/>
      </c>
      <c r="T355" s="26">
        <f>IF($A355="","",IF($L355="","",MAX(0,Dashboard!$B$3-$L355)))</f>
        <v/>
      </c>
      <c r="U355" s="25">
        <f>IF($S355="","",IF($S355&lt;=7,"0–7 Days",IF($S355&lt;=14,"8–14 Days",IF($S355&lt;=30,"15–30 Days",IF($S355&lt;=60,"31–60 Days","61+ Days")))))</f>
        <v/>
      </c>
      <c r="V355" s="25">
        <f>IF($A355="","",IF($R355="Closed","Closed",IF($K355="","No Target Date",IF($K355&lt;Dashboard!$B$3,"Overdue",IF($K355&lt;=Dashboard!$B$3+Dashboard!$E$3,"Due Soon","On Track")))))</f>
        <v/>
      </c>
      <c r="W355" s="25">
        <f>IF($A355="","",IF($R355="Closed","",IF(AND($M355&lt;&gt;"",$M355&lt;Dashboard!$B$3),"Follow-Up Needed",IF(AND($L355&lt;&gt;"",Dashboard!$B$3-$L355&gt;Dashboard!$I$3),"Follow-Up Needed",""))))</f>
        <v/>
      </c>
      <c r="X355" s="27">
        <f>IF($A355="","",IF(OR($E355="",$F355=""),"Missing Type or Category",IF(COUNTIFS(Lists!$E$2:$E$15,$F355,Lists!$F$2:$F$15,$E355)=1,"OK","Category Mismatch")))</f>
        <v/>
      </c>
      <c r="Y355" s="27">
        <f>IF($A355="","",IF($B355="","Missing Learner Alias",IF($C355="","Missing Program",IF($D355="","Missing Delivery Site",IF($E355="","Missing Hold Category",IF($F355="","Missing Hold Type",IF($G355="","Missing Priority",IF($H355="","Missing Date Opened",IF($J355="","Missing Status",IF(AND($R355="Active",$K355=""),"Missing Target Date",IF(AND($J355="Resolved",$O355=""),"Missing Resolution Date",IF(AND(OR($J355="Resolved",$J355="Canceled"),$P355=""),"Missing Resolution Outcome",IF($X355&lt;&gt;"OK",$X355,"OK"))))))))))))</f>
        <v/>
      </c>
      <c r="Z355" s="27">
        <f>IF($A355="","",IF($Y355&lt;&gt;"OK","Data Issue",IF($G355="Critical","Critical",IF($V355="Overdue","Overdue",IF($W355="Follow-Up Needed","Follow-Up Needed",IF($I355="","Unassigned",""))))))</f>
        <v/>
      </c>
    </row>
    <row r="356">
      <c r="A356" s="22" t="n"/>
      <c r="B356" s="22" t="n"/>
      <c r="C356" s="22" t="n"/>
      <c r="D356" s="22" t="n"/>
      <c r="E356" s="22" t="n"/>
      <c r="F356" s="22" t="n"/>
      <c r="G356" s="22" t="n"/>
      <c r="H356" s="33" t="n"/>
      <c r="I356" s="22" t="n"/>
      <c r="J356" s="22" t="n"/>
      <c r="K356" s="33" t="n"/>
      <c r="L356" s="33" t="n"/>
      <c r="M356" s="33" t="n"/>
      <c r="N356" s="24" t="n"/>
      <c r="O356" s="33" t="n"/>
      <c r="P356" s="24" t="n"/>
      <c r="Q356" s="24" t="n"/>
      <c r="R356" s="25">
        <f>IF($A356="","",IF(OR($J356="Resolved",$J356="Canceled"),"Closed","Active"))</f>
        <v/>
      </c>
      <c r="S356" s="26">
        <f>IF(OR($A356="",$H356=""),"",MAX(0,IF(AND($J356="Resolved",ISNUMBER($O356)),$O356,Dashboard!$B$3)-$H356))</f>
        <v/>
      </c>
      <c r="T356" s="26">
        <f>IF($A356="","",IF($L356="","",MAX(0,Dashboard!$B$3-$L356)))</f>
        <v/>
      </c>
      <c r="U356" s="25">
        <f>IF($S356="","",IF($S356&lt;=7,"0–7 Days",IF($S356&lt;=14,"8–14 Days",IF($S356&lt;=30,"15–30 Days",IF($S356&lt;=60,"31–60 Days","61+ Days")))))</f>
        <v/>
      </c>
      <c r="V356" s="25">
        <f>IF($A356="","",IF($R356="Closed","Closed",IF($K356="","No Target Date",IF($K356&lt;Dashboard!$B$3,"Overdue",IF($K356&lt;=Dashboard!$B$3+Dashboard!$E$3,"Due Soon","On Track")))))</f>
        <v/>
      </c>
      <c r="W356" s="25">
        <f>IF($A356="","",IF($R356="Closed","",IF(AND($M356&lt;&gt;"",$M356&lt;Dashboard!$B$3),"Follow-Up Needed",IF(AND($L356&lt;&gt;"",Dashboard!$B$3-$L356&gt;Dashboard!$I$3),"Follow-Up Needed",""))))</f>
        <v/>
      </c>
      <c r="X356" s="27">
        <f>IF($A356="","",IF(OR($E356="",$F356=""),"Missing Type or Category",IF(COUNTIFS(Lists!$E$2:$E$15,$F356,Lists!$F$2:$F$15,$E356)=1,"OK","Category Mismatch")))</f>
        <v/>
      </c>
      <c r="Y356" s="27">
        <f>IF($A356="","",IF($B356="","Missing Learner Alias",IF($C356="","Missing Program",IF($D356="","Missing Delivery Site",IF($E356="","Missing Hold Category",IF($F356="","Missing Hold Type",IF($G356="","Missing Priority",IF($H356="","Missing Date Opened",IF($J356="","Missing Status",IF(AND($R356="Active",$K356=""),"Missing Target Date",IF(AND($J356="Resolved",$O356=""),"Missing Resolution Date",IF(AND(OR($J356="Resolved",$J356="Canceled"),$P356=""),"Missing Resolution Outcome",IF($X356&lt;&gt;"OK",$X356,"OK"))))))))))))</f>
        <v/>
      </c>
      <c r="Z356" s="27">
        <f>IF($A356="","",IF($Y356&lt;&gt;"OK","Data Issue",IF($G356="Critical","Critical",IF($V356="Overdue","Overdue",IF($W356="Follow-Up Needed","Follow-Up Needed",IF($I356="","Unassigned",""))))))</f>
        <v/>
      </c>
    </row>
    <row r="357">
      <c r="A357" s="22" t="n"/>
      <c r="B357" s="22" t="n"/>
      <c r="C357" s="22" t="n"/>
      <c r="D357" s="22" t="n"/>
      <c r="E357" s="22" t="n"/>
      <c r="F357" s="22" t="n"/>
      <c r="G357" s="22" t="n"/>
      <c r="H357" s="33" t="n"/>
      <c r="I357" s="22" t="n"/>
      <c r="J357" s="22" t="n"/>
      <c r="K357" s="33" t="n"/>
      <c r="L357" s="33" t="n"/>
      <c r="M357" s="33" t="n"/>
      <c r="N357" s="24" t="n"/>
      <c r="O357" s="33" t="n"/>
      <c r="P357" s="24" t="n"/>
      <c r="Q357" s="24" t="n"/>
      <c r="R357" s="25">
        <f>IF($A357="","",IF(OR($J357="Resolved",$J357="Canceled"),"Closed","Active"))</f>
        <v/>
      </c>
      <c r="S357" s="26">
        <f>IF(OR($A357="",$H357=""),"",MAX(0,IF(AND($J357="Resolved",ISNUMBER($O357)),$O357,Dashboard!$B$3)-$H357))</f>
        <v/>
      </c>
      <c r="T357" s="26">
        <f>IF($A357="","",IF($L357="","",MAX(0,Dashboard!$B$3-$L357)))</f>
        <v/>
      </c>
      <c r="U357" s="25">
        <f>IF($S357="","",IF($S357&lt;=7,"0–7 Days",IF($S357&lt;=14,"8–14 Days",IF($S357&lt;=30,"15–30 Days",IF($S357&lt;=60,"31–60 Days","61+ Days")))))</f>
        <v/>
      </c>
      <c r="V357" s="25">
        <f>IF($A357="","",IF($R357="Closed","Closed",IF($K357="","No Target Date",IF($K357&lt;Dashboard!$B$3,"Overdue",IF($K357&lt;=Dashboard!$B$3+Dashboard!$E$3,"Due Soon","On Track")))))</f>
        <v/>
      </c>
      <c r="W357" s="25">
        <f>IF($A357="","",IF($R357="Closed","",IF(AND($M357&lt;&gt;"",$M357&lt;Dashboard!$B$3),"Follow-Up Needed",IF(AND($L357&lt;&gt;"",Dashboard!$B$3-$L357&gt;Dashboard!$I$3),"Follow-Up Needed",""))))</f>
        <v/>
      </c>
      <c r="X357" s="27">
        <f>IF($A357="","",IF(OR($E357="",$F357=""),"Missing Type or Category",IF(COUNTIFS(Lists!$E$2:$E$15,$F357,Lists!$F$2:$F$15,$E357)=1,"OK","Category Mismatch")))</f>
        <v/>
      </c>
      <c r="Y357" s="27">
        <f>IF($A357="","",IF($B357="","Missing Learner Alias",IF($C357="","Missing Program",IF($D357="","Missing Delivery Site",IF($E357="","Missing Hold Category",IF($F357="","Missing Hold Type",IF($G357="","Missing Priority",IF($H357="","Missing Date Opened",IF($J357="","Missing Status",IF(AND($R357="Active",$K357=""),"Missing Target Date",IF(AND($J357="Resolved",$O357=""),"Missing Resolution Date",IF(AND(OR($J357="Resolved",$J357="Canceled"),$P357=""),"Missing Resolution Outcome",IF($X357&lt;&gt;"OK",$X357,"OK"))))))))))))</f>
        <v/>
      </c>
      <c r="Z357" s="27">
        <f>IF($A357="","",IF($Y357&lt;&gt;"OK","Data Issue",IF($G357="Critical","Critical",IF($V357="Overdue","Overdue",IF($W357="Follow-Up Needed","Follow-Up Needed",IF($I357="","Unassigned",""))))))</f>
        <v/>
      </c>
    </row>
    <row r="358">
      <c r="A358" s="22" t="n"/>
      <c r="B358" s="22" t="n"/>
      <c r="C358" s="22" t="n"/>
      <c r="D358" s="22" t="n"/>
      <c r="E358" s="22" t="n"/>
      <c r="F358" s="22" t="n"/>
      <c r="G358" s="22" t="n"/>
      <c r="H358" s="33" t="n"/>
      <c r="I358" s="22" t="n"/>
      <c r="J358" s="22" t="n"/>
      <c r="K358" s="33" t="n"/>
      <c r="L358" s="33" t="n"/>
      <c r="M358" s="33" t="n"/>
      <c r="N358" s="24" t="n"/>
      <c r="O358" s="33" t="n"/>
      <c r="P358" s="24" t="n"/>
      <c r="Q358" s="24" t="n"/>
      <c r="R358" s="25">
        <f>IF($A358="","",IF(OR($J358="Resolved",$J358="Canceled"),"Closed","Active"))</f>
        <v/>
      </c>
      <c r="S358" s="26">
        <f>IF(OR($A358="",$H358=""),"",MAX(0,IF(AND($J358="Resolved",ISNUMBER($O358)),$O358,Dashboard!$B$3)-$H358))</f>
        <v/>
      </c>
      <c r="T358" s="26">
        <f>IF($A358="","",IF($L358="","",MAX(0,Dashboard!$B$3-$L358)))</f>
        <v/>
      </c>
      <c r="U358" s="25">
        <f>IF($S358="","",IF($S358&lt;=7,"0–7 Days",IF($S358&lt;=14,"8–14 Days",IF($S358&lt;=30,"15–30 Days",IF($S358&lt;=60,"31–60 Days","61+ Days")))))</f>
        <v/>
      </c>
      <c r="V358" s="25">
        <f>IF($A358="","",IF($R358="Closed","Closed",IF($K358="","No Target Date",IF($K358&lt;Dashboard!$B$3,"Overdue",IF($K358&lt;=Dashboard!$B$3+Dashboard!$E$3,"Due Soon","On Track")))))</f>
        <v/>
      </c>
      <c r="W358" s="25">
        <f>IF($A358="","",IF($R358="Closed","",IF(AND($M358&lt;&gt;"",$M358&lt;Dashboard!$B$3),"Follow-Up Needed",IF(AND($L358&lt;&gt;"",Dashboard!$B$3-$L358&gt;Dashboard!$I$3),"Follow-Up Needed",""))))</f>
        <v/>
      </c>
      <c r="X358" s="27">
        <f>IF($A358="","",IF(OR($E358="",$F358=""),"Missing Type or Category",IF(COUNTIFS(Lists!$E$2:$E$15,$F358,Lists!$F$2:$F$15,$E358)=1,"OK","Category Mismatch")))</f>
        <v/>
      </c>
      <c r="Y358" s="27">
        <f>IF($A358="","",IF($B358="","Missing Learner Alias",IF($C358="","Missing Program",IF($D358="","Missing Delivery Site",IF($E358="","Missing Hold Category",IF($F358="","Missing Hold Type",IF($G358="","Missing Priority",IF($H358="","Missing Date Opened",IF($J358="","Missing Status",IF(AND($R358="Active",$K358=""),"Missing Target Date",IF(AND($J358="Resolved",$O358=""),"Missing Resolution Date",IF(AND(OR($J358="Resolved",$J358="Canceled"),$P358=""),"Missing Resolution Outcome",IF($X358&lt;&gt;"OK",$X358,"OK"))))))))))))</f>
        <v/>
      </c>
      <c r="Z358" s="27">
        <f>IF($A358="","",IF($Y358&lt;&gt;"OK","Data Issue",IF($G358="Critical","Critical",IF($V358="Overdue","Overdue",IF($W358="Follow-Up Needed","Follow-Up Needed",IF($I358="","Unassigned",""))))))</f>
        <v/>
      </c>
    </row>
    <row r="359">
      <c r="A359" s="22" t="n"/>
      <c r="B359" s="22" t="n"/>
      <c r="C359" s="22" t="n"/>
      <c r="D359" s="22" t="n"/>
      <c r="E359" s="22" t="n"/>
      <c r="F359" s="22" t="n"/>
      <c r="G359" s="22" t="n"/>
      <c r="H359" s="33" t="n"/>
      <c r="I359" s="22" t="n"/>
      <c r="J359" s="22" t="n"/>
      <c r="K359" s="33" t="n"/>
      <c r="L359" s="33" t="n"/>
      <c r="M359" s="33" t="n"/>
      <c r="N359" s="24" t="n"/>
      <c r="O359" s="33" t="n"/>
      <c r="P359" s="24" t="n"/>
      <c r="Q359" s="24" t="n"/>
      <c r="R359" s="25">
        <f>IF($A359="","",IF(OR($J359="Resolved",$J359="Canceled"),"Closed","Active"))</f>
        <v/>
      </c>
      <c r="S359" s="26">
        <f>IF(OR($A359="",$H359=""),"",MAX(0,IF(AND($J359="Resolved",ISNUMBER($O359)),$O359,Dashboard!$B$3)-$H359))</f>
        <v/>
      </c>
      <c r="T359" s="26">
        <f>IF($A359="","",IF($L359="","",MAX(0,Dashboard!$B$3-$L359)))</f>
        <v/>
      </c>
      <c r="U359" s="25">
        <f>IF($S359="","",IF($S359&lt;=7,"0–7 Days",IF($S359&lt;=14,"8–14 Days",IF($S359&lt;=30,"15–30 Days",IF($S359&lt;=60,"31–60 Days","61+ Days")))))</f>
        <v/>
      </c>
      <c r="V359" s="25">
        <f>IF($A359="","",IF($R359="Closed","Closed",IF($K359="","No Target Date",IF($K359&lt;Dashboard!$B$3,"Overdue",IF($K359&lt;=Dashboard!$B$3+Dashboard!$E$3,"Due Soon","On Track")))))</f>
        <v/>
      </c>
      <c r="W359" s="25">
        <f>IF($A359="","",IF($R359="Closed","",IF(AND($M359&lt;&gt;"",$M359&lt;Dashboard!$B$3),"Follow-Up Needed",IF(AND($L359&lt;&gt;"",Dashboard!$B$3-$L359&gt;Dashboard!$I$3),"Follow-Up Needed",""))))</f>
        <v/>
      </c>
      <c r="X359" s="27">
        <f>IF($A359="","",IF(OR($E359="",$F359=""),"Missing Type or Category",IF(COUNTIFS(Lists!$E$2:$E$15,$F359,Lists!$F$2:$F$15,$E359)=1,"OK","Category Mismatch")))</f>
        <v/>
      </c>
      <c r="Y359" s="27">
        <f>IF($A359="","",IF($B359="","Missing Learner Alias",IF($C359="","Missing Program",IF($D359="","Missing Delivery Site",IF($E359="","Missing Hold Category",IF($F359="","Missing Hold Type",IF($G359="","Missing Priority",IF($H359="","Missing Date Opened",IF($J359="","Missing Status",IF(AND($R359="Active",$K359=""),"Missing Target Date",IF(AND($J359="Resolved",$O359=""),"Missing Resolution Date",IF(AND(OR($J359="Resolved",$J359="Canceled"),$P359=""),"Missing Resolution Outcome",IF($X359&lt;&gt;"OK",$X359,"OK"))))))))))))</f>
        <v/>
      </c>
      <c r="Z359" s="27">
        <f>IF($A359="","",IF($Y359&lt;&gt;"OK","Data Issue",IF($G359="Critical","Critical",IF($V359="Overdue","Overdue",IF($W359="Follow-Up Needed","Follow-Up Needed",IF($I359="","Unassigned",""))))))</f>
        <v/>
      </c>
    </row>
    <row r="360">
      <c r="A360" s="22" t="n"/>
      <c r="B360" s="22" t="n"/>
      <c r="C360" s="22" t="n"/>
      <c r="D360" s="22" t="n"/>
      <c r="E360" s="22" t="n"/>
      <c r="F360" s="22" t="n"/>
      <c r="G360" s="22" t="n"/>
      <c r="H360" s="33" t="n"/>
      <c r="I360" s="22" t="n"/>
      <c r="J360" s="22" t="n"/>
      <c r="K360" s="33" t="n"/>
      <c r="L360" s="33" t="n"/>
      <c r="M360" s="33" t="n"/>
      <c r="N360" s="24" t="n"/>
      <c r="O360" s="33" t="n"/>
      <c r="P360" s="24" t="n"/>
      <c r="Q360" s="24" t="n"/>
      <c r="R360" s="25">
        <f>IF($A360="","",IF(OR($J360="Resolved",$J360="Canceled"),"Closed","Active"))</f>
        <v/>
      </c>
      <c r="S360" s="26">
        <f>IF(OR($A360="",$H360=""),"",MAX(0,IF(AND($J360="Resolved",ISNUMBER($O360)),$O360,Dashboard!$B$3)-$H360))</f>
        <v/>
      </c>
      <c r="T360" s="26">
        <f>IF($A360="","",IF($L360="","",MAX(0,Dashboard!$B$3-$L360)))</f>
        <v/>
      </c>
      <c r="U360" s="25">
        <f>IF($S360="","",IF($S360&lt;=7,"0–7 Days",IF($S360&lt;=14,"8–14 Days",IF($S360&lt;=30,"15–30 Days",IF($S360&lt;=60,"31–60 Days","61+ Days")))))</f>
        <v/>
      </c>
      <c r="V360" s="25">
        <f>IF($A360="","",IF($R360="Closed","Closed",IF($K360="","No Target Date",IF($K360&lt;Dashboard!$B$3,"Overdue",IF($K360&lt;=Dashboard!$B$3+Dashboard!$E$3,"Due Soon","On Track")))))</f>
        <v/>
      </c>
      <c r="W360" s="25">
        <f>IF($A360="","",IF($R360="Closed","",IF(AND($M360&lt;&gt;"",$M360&lt;Dashboard!$B$3),"Follow-Up Needed",IF(AND($L360&lt;&gt;"",Dashboard!$B$3-$L360&gt;Dashboard!$I$3),"Follow-Up Needed",""))))</f>
        <v/>
      </c>
      <c r="X360" s="27">
        <f>IF($A360="","",IF(OR($E360="",$F360=""),"Missing Type or Category",IF(COUNTIFS(Lists!$E$2:$E$15,$F360,Lists!$F$2:$F$15,$E360)=1,"OK","Category Mismatch")))</f>
        <v/>
      </c>
      <c r="Y360" s="27">
        <f>IF($A360="","",IF($B360="","Missing Learner Alias",IF($C360="","Missing Program",IF($D360="","Missing Delivery Site",IF($E360="","Missing Hold Category",IF($F360="","Missing Hold Type",IF($G360="","Missing Priority",IF($H360="","Missing Date Opened",IF($J360="","Missing Status",IF(AND($R360="Active",$K360=""),"Missing Target Date",IF(AND($J360="Resolved",$O360=""),"Missing Resolution Date",IF(AND(OR($J360="Resolved",$J360="Canceled"),$P360=""),"Missing Resolution Outcome",IF($X360&lt;&gt;"OK",$X360,"OK"))))))))))))</f>
        <v/>
      </c>
      <c r="Z360" s="27">
        <f>IF($A360="","",IF($Y360&lt;&gt;"OK","Data Issue",IF($G360="Critical","Critical",IF($V360="Overdue","Overdue",IF($W360="Follow-Up Needed","Follow-Up Needed",IF($I360="","Unassigned",""))))))</f>
        <v/>
      </c>
    </row>
    <row r="361">
      <c r="A361" s="22" t="n"/>
      <c r="B361" s="22" t="n"/>
      <c r="C361" s="22" t="n"/>
      <c r="D361" s="22" t="n"/>
      <c r="E361" s="22" t="n"/>
      <c r="F361" s="22" t="n"/>
      <c r="G361" s="22" t="n"/>
      <c r="H361" s="33" t="n"/>
      <c r="I361" s="22" t="n"/>
      <c r="J361" s="22" t="n"/>
      <c r="K361" s="33" t="n"/>
      <c r="L361" s="33" t="n"/>
      <c r="M361" s="33" t="n"/>
      <c r="N361" s="24" t="n"/>
      <c r="O361" s="33" t="n"/>
      <c r="P361" s="24" t="n"/>
      <c r="Q361" s="24" t="n"/>
      <c r="R361" s="25">
        <f>IF($A361="","",IF(OR($J361="Resolved",$J361="Canceled"),"Closed","Active"))</f>
        <v/>
      </c>
      <c r="S361" s="26">
        <f>IF(OR($A361="",$H361=""),"",MAX(0,IF(AND($J361="Resolved",ISNUMBER($O361)),$O361,Dashboard!$B$3)-$H361))</f>
        <v/>
      </c>
      <c r="T361" s="26">
        <f>IF($A361="","",IF($L361="","",MAX(0,Dashboard!$B$3-$L361)))</f>
        <v/>
      </c>
      <c r="U361" s="25">
        <f>IF($S361="","",IF($S361&lt;=7,"0–7 Days",IF($S361&lt;=14,"8–14 Days",IF($S361&lt;=30,"15–30 Days",IF($S361&lt;=60,"31–60 Days","61+ Days")))))</f>
        <v/>
      </c>
      <c r="V361" s="25">
        <f>IF($A361="","",IF($R361="Closed","Closed",IF($K361="","No Target Date",IF($K361&lt;Dashboard!$B$3,"Overdue",IF($K361&lt;=Dashboard!$B$3+Dashboard!$E$3,"Due Soon","On Track")))))</f>
        <v/>
      </c>
      <c r="W361" s="25">
        <f>IF($A361="","",IF($R361="Closed","",IF(AND($M361&lt;&gt;"",$M361&lt;Dashboard!$B$3),"Follow-Up Needed",IF(AND($L361&lt;&gt;"",Dashboard!$B$3-$L361&gt;Dashboard!$I$3),"Follow-Up Needed",""))))</f>
        <v/>
      </c>
      <c r="X361" s="27">
        <f>IF($A361="","",IF(OR($E361="",$F361=""),"Missing Type or Category",IF(COUNTIFS(Lists!$E$2:$E$15,$F361,Lists!$F$2:$F$15,$E361)=1,"OK","Category Mismatch")))</f>
        <v/>
      </c>
      <c r="Y361" s="27">
        <f>IF($A361="","",IF($B361="","Missing Learner Alias",IF($C361="","Missing Program",IF($D361="","Missing Delivery Site",IF($E361="","Missing Hold Category",IF($F361="","Missing Hold Type",IF($G361="","Missing Priority",IF($H361="","Missing Date Opened",IF($J361="","Missing Status",IF(AND($R361="Active",$K361=""),"Missing Target Date",IF(AND($J361="Resolved",$O361=""),"Missing Resolution Date",IF(AND(OR($J361="Resolved",$J361="Canceled"),$P361=""),"Missing Resolution Outcome",IF($X361&lt;&gt;"OK",$X361,"OK"))))))))))))</f>
        <v/>
      </c>
      <c r="Z361" s="27">
        <f>IF($A361="","",IF($Y361&lt;&gt;"OK","Data Issue",IF($G361="Critical","Critical",IF($V361="Overdue","Overdue",IF($W361="Follow-Up Needed","Follow-Up Needed",IF($I361="","Unassigned",""))))))</f>
        <v/>
      </c>
    </row>
    <row r="362">
      <c r="A362" s="22" t="n"/>
      <c r="B362" s="22" t="n"/>
      <c r="C362" s="22" t="n"/>
      <c r="D362" s="22" t="n"/>
      <c r="E362" s="22" t="n"/>
      <c r="F362" s="22" t="n"/>
      <c r="G362" s="22" t="n"/>
      <c r="H362" s="33" t="n"/>
      <c r="I362" s="22" t="n"/>
      <c r="J362" s="22" t="n"/>
      <c r="K362" s="33" t="n"/>
      <c r="L362" s="33" t="n"/>
      <c r="M362" s="33" t="n"/>
      <c r="N362" s="24" t="n"/>
      <c r="O362" s="33" t="n"/>
      <c r="P362" s="24" t="n"/>
      <c r="Q362" s="24" t="n"/>
      <c r="R362" s="25">
        <f>IF($A362="","",IF(OR($J362="Resolved",$J362="Canceled"),"Closed","Active"))</f>
        <v/>
      </c>
      <c r="S362" s="26">
        <f>IF(OR($A362="",$H362=""),"",MAX(0,IF(AND($J362="Resolved",ISNUMBER($O362)),$O362,Dashboard!$B$3)-$H362))</f>
        <v/>
      </c>
      <c r="T362" s="26">
        <f>IF($A362="","",IF($L362="","",MAX(0,Dashboard!$B$3-$L362)))</f>
        <v/>
      </c>
      <c r="U362" s="25">
        <f>IF($S362="","",IF($S362&lt;=7,"0–7 Days",IF($S362&lt;=14,"8–14 Days",IF($S362&lt;=30,"15–30 Days",IF($S362&lt;=60,"31–60 Days","61+ Days")))))</f>
        <v/>
      </c>
      <c r="V362" s="25">
        <f>IF($A362="","",IF($R362="Closed","Closed",IF($K362="","No Target Date",IF($K362&lt;Dashboard!$B$3,"Overdue",IF($K362&lt;=Dashboard!$B$3+Dashboard!$E$3,"Due Soon","On Track")))))</f>
        <v/>
      </c>
      <c r="W362" s="25">
        <f>IF($A362="","",IF($R362="Closed","",IF(AND($M362&lt;&gt;"",$M362&lt;Dashboard!$B$3),"Follow-Up Needed",IF(AND($L362&lt;&gt;"",Dashboard!$B$3-$L362&gt;Dashboard!$I$3),"Follow-Up Needed",""))))</f>
        <v/>
      </c>
      <c r="X362" s="27">
        <f>IF($A362="","",IF(OR($E362="",$F362=""),"Missing Type or Category",IF(COUNTIFS(Lists!$E$2:$E$15,$F362,Lists!$F$2:$F$15,$E362)=1,"OK","Category Mismatch")))</f>
        <v/>
      </c>
      <c r="Y362" s="27">
        <f>IF($A362="","",IF($B362="","Missing Learner Alias",IF($C362="","Missing Program",IF($D362="","Missing Delivery Site",IF($E362="","Missing Hold Category",IF($F362="","Missing Hold Type",IF($G362="","Missing Priority",IF($H362="","Missing Date Opened",IF($J362="","Missing Status",IF(AND($R362="Active",$K362=""),"Missing Target Date",IF(AND($J362="Resolved",$O362=""),"Missing Resolution Date",IF(AND(OR($J362="Resolved",$J362="Canceled"),$P362=""),"Missing Resolution Outcome",IF($X362&lt;&gt;"OK",$X362,"OK"))))))))))))</f>
        <v/>
      </c>
      <c r="Z362" s="27">
        <f>IF($A362="","",IF($Y362&lt;&gt;"OK","Data Issue",IF($G362="Critical","Critical",IF($V362="Overdue","Overdue",IF($W362="Follow-Up Needed","Follow-Up Needed",IF($I362="","Unassigned",""))))))</f>
        <v/>
      </c>
    </row>
    <row r="363">
      <c r="A363" s="22" t="n"/>
      <c r="B363" s="22" t="n"/>
      <c r="C363" s="22" t="n"/>
      <c r="D363" s="22" t="n"/>
      <c r="E363" s="22" t="n"/>
      <c r="F363" s="22" t="n"/>
      <c r="G363" s="22" t="n"/>
      <c r="H363" s="33" t="n"/>
      <c r="I363" s="22" t="n"/>
      <c r="J363" s="22" t="n"/>
      <c r="K363" s="33" t="n"/>
      <c r="L363" s="33" t="n"/>
      <c r="M363" s="33" t="n"/>
      <c r="N363" s="24" t="n"/>
      <c r="O363" s="33" t="n"/>
      <c r="P363" s="24" t="n"/>
      <c r="Q363" s="24" t="n"/>
      <c r="R363" s="25">
        <f>IF($A363="","",IF(OR($J363="Resolved",$J363="Canceled"),"Closed","Active"))</f>
        <v/>
      </c>
      <c r="S363" s="26">
        <f>IF(OR($A363="",$H363=""),"",MAX(0,IF(AND($J363="Resolved",ISNUMBER($O363)),$O363,Dashboard!$B$3)-$H363))</f>
        <v/>
      </c>
      <c r="T363" s="26">
        <f>IF($A363="","",IF($L363="","",MAX(0,Dashboard!$B$3-$L363)))</f>
        <v/>
      </c>
      <c r="U363" s="25">
        <f>IF($S363="","",IF($S363&lt;=7,"0–7 Days",IF($S363&lt;=14,"8–14 Days",IF($S363&lt;=30,"15–30 Days",IF($S363&lt;=60,"31–60 Days","61+ Days")))))</f>
        <v/>
      </c>
      <c r="V363" s="25">
        <f>IF($A363="","",IF($R363="Closed","Closed",IF($K363="","No Target Date",IF($K363&lt;Dashboard!$B$3,"Overdue",IF($K363&lt;=Dashboard!$B$3+Dashboard!$E$3,"Due Soon","On Track")))))</f>
        <v/>
      </c>
      <c r="W363" s="25">
        <f>IF($A363="","",IF($R363="Closed","",IF(AND($M363&lt;&gt;"",$M363&lt;Dashboard!$B$3),"Follow-Up Needed",IF(AND($L363&lt;&gt;"",Dashboard!$B$3-$L363&gt;Dashboard!$I$3),"Follow-Up Needed",""))))</f>
        <v/>
      </c>
      <c r="X363" s="27">
        <f>IF($A363="","",IF(OR($E363="",$F363=""),"Missing Type or Category",IF(COUNTIFS(Lists!$E$2:$E$15,$F363,Lists!$F$2:$F$15,$E363)=1,"OK","Category Mismatch")))</f>
        <v/>
      </c>
      <c r="Y363" s="27">
        <f>IF($A363="","",IF($B363="","Missing Learner Alias",IF($C363="","Missing Program",IF($D363="","Missing Delivery Site",IF($E363="","Missing Hold Category",IF($F363="","Missing Hold Type",IF($G363="","Missing Priority",IF($H363="","Missing Date Opened",IF($J363="","Missing Status",IF(AND($R363="Active",$K363=""),"Missing Target Date",IF(AND($J363="Resolved",$O363=""),"Missing Resolution Date",IF(AND(OR($J363="Resolved",$J363="Canceled"),$P363=""),"Missing Resolution Outcome",IF($X363&lt;&gt;"OK",$X363,"OK"))))))))))))</f>
        <v/>
      </c>
      <c r="Z363" s="27">
        <f>IF($A363="","",IF($Y363&lt;&gt;"OK","Data Issue",IF($G363="Critical","Critical",IF($V363="Overdue","Overdue",IF($W363="Follow-Up Needed","Follow-Up Needed",IF($I363="","Unassigned",""))))))</f>
        <v/>
      </c>
    </row>
    <row r="364">
      <c r="A364" s="22" t="n"/>
      <c r="B364" s="22" t="n"/>
      <c r="C364" s="22" t="n"/>
      <c r="D364" s="22" t="n"/>
      <c r="E364" s="22" t="n"/>
      <c r="F364" s="22" t="n"/>
      <c r="G364" s="22" t="n"/>
      <c r="H364" s="33" t="n"/>
      <c r="I364" s="22" t="n"/>
      <c r="J364" s="22" t="n"/>
      <c r="K364" s="33" t="n"/>
      <c r="L364" s="33" t="n"/>
      <c r="M364" s="33" t="n"/>
      <c r="N364" s="24" t="n"/>
      <c r="O364" s="33" t="n"/>
      <c r="P364" s="24" t="n"/>
      <c r="Q364" s="24" t="n"/>
      <c r="R364" s="25">
        <f>IF($A364="","",IF(OR($J364="Resolved",$J364="Canceled"),"Closed","Active"))</f>
        <v/>
      </c>
      <c r="S364" s="26">
        <f>IF(OR($A364="",$H364=""),"",MAX(0,IF(AND($J364="Resolved",ISNUMBER($O364)),$O364,Dashboard!$B$3)-$H364))</f>
        <v/>
      </c>
      <c r="T364" s="26">
        <f>IF($A364="","",IF($L364="","",MAX(0,Dashboard!$B$3-$L364)))</f>
        <v/>
      </c>
      <c r="U364" s="25">
        <f>IF($S364="","",IF($S364&lt;=7,"0–7 Days",IF($S364&lt;=14,"8–14 Days",IF($S364&lt;=30,"15–30 Days",IF($S364&lt;=60,"31–60 Days","61+ Days")))))</f>
        <v/>
      </c>
      <c r="V364" s="25">
        <f>IF($A364="","",IF($R364="Closed","Closed",IF($K364="","No Target Date",IF($K364&lt;Dashboard!$B$3,"Overdue",IF($K364&lt;=Dashboard!$B$3+Dashboard!$E$3,"Due Soon","On Track")))))</f>
        <v/>
      </c>
      <c r="W364" s="25">
        <f>IF($A364="","",IF($R364="Closed","",IF(AND($M364&lt;&gt;"",$M364&lt;Dashboard!$B$3),"Follow-Up Needed",IF(AND($L364&lt;&gt;"",Dashboard!$B$3-$L364&gt;Dashboard!$I$3),"Follow-Up Needed",""))))</f>
        <v/>
      </c>
      <c r="X364" s="27">
        <f>IF($A364="","",IF(OR($E364="",$F364=""),"Missing Type or Category",IF(COUNTIFS(Lists!$E$2:$E$15,$F364,Lists!$F$2:$F$15,$E364)=1,"OK","Category Mismatch")))</f>
        <v/>
      </c>
      <c r="Y364" s="27">
        <f>IF($A364="","",IF($B364="","Missing Learner Alias",IF($C364="","Missing Program",IF($D364="","Missing Delivery Site",IF($E364="","Missing Hold Category",IF($F364="","Missing Hold Type",IF($G364="","Missing Priority",IF($H364="","Missing Date Opened",IF($J364="","Missing Status",IF(AND($R364="Active",$K364=""),"Missing Target Date",IF(AND($J364="Resolved",$O364=""),"Missing Resolution Date",IF(AND(OR($J364="Resolved",$J364="Canceled"),$P364=""),"Missing Resolution Outcome",IF($X364&lt;&gt;"OK",$X364,"OK"))))))))))))</f>
        <v/>
      </c>
      <c r="Z364" s="27">
        <f>IF($A364="","",IF($Y364&lt;&gt;"OK","Data Issue",IF($G364="Critical","Critical",IF($V364="Overdue","Overdue",IF($W364="Follow-Up Needed","Follow-Up Needed",IF($I364="","Unassigned",""))))))</f>
        <v/>
      </c>
    </row>
    <row r="365">
      <c r="A365" s="22" t="n"/>
      <c r="B365" s="22" t="n"/>
      <c r="C365" s="22" t="n"/>
      <c r="D365" s="22" t="n"/>
      <c r="E365" s="22" t="n"/>
      <c r="F365" s="22" t="n"/>
      <c r="G365" s="22" t="n"/>
      <c r="H365" s="33" t="n"/>
      <c r="I365" s="22" t="n"/>
      <c r="J365" s="22" t="n"/>
      <c r="K365" s="33" t="n"/>
      <c r="L365" s="33" t="n"/>
      <c r="M365" s="33" t="n"/>
      <c r="N365" s="24" t="n"/>
      <c r="O365" s="33" t="n"/>
      <c r="P365" s="24" t="n"/>
      <c r="Q365" s="24" t="n"/>
      <c r="R365" s="25">
        <f>IF($A365="","",IF(OR($J365="Resolved",$J365="Canceled"),"Closed","Active"))</f>
        <v/>
      </c>
      <c r="S365" s="26">
        <f>IF(OR($A365="",$H365=""),"",MAX(0,IF(AND($J365="Resolved",ISNUMBER($O365)),$O365,Dashboard!$B$3)-$H365))</f>
        <v/>
      </c>
      <c r="T365" s="26">
        <f>IF($A365="","",IF($L365="","",MAX(0,Dashboard!$B$3-$L365)))</f>
        <v/>
      </c>
      <c r="U365" s="25">
        <f>IF($S365="","",IF($S365&lt;=7,"0–7 Days",IF($S365&lt;=14,"8–14 Days",IF($S365&lt;=30,"15–30 Days",IF($S365&lt;=60,"31–60 Days","61+ Days")))))</f>
        <v/>
      </c>
      <c r="V365" s="25">
        <f>IF($A365="","",IF($R365="Closed","Closed",IF($K365="","No Target Date",IF($K365&lt;Dashboard!$B$3,"Overdue",IF($K365&lt;=Dashboard!$B$3+Dashboard!$E$3,"Due Soon","On Track")))))</f>
        <v/>
      </c>
      <c r="W365" s="25">
        <f>IF($A365="","",IF($R365="Closed","",IF(AND($M365&lt;&gt;"",$M365&lt;Dashboard!$B$3),"Follow-Up Needed",IF(AND($L365&lt;&gt;"",Dashboard!$B$3-$L365&gt;Dashboard!$I$3),"Follow-Up Needed",""))))</f>
        <v/>
      </c>
      <c r="X365" s="27">
        <f>IF($A365="","",IF(OR($E365="",$F365=""),"Missing Type or Category",IF(COUNTIFS(Lists!$E$2:$E$15,$F365,Lists!$F$2:$F$15,$E365)=1,"OK","Category Mismatch")))</f>
        <v/>
      </c>
      <c r="Y365" s="27">
        <f>IF($A365="","",IF($B365="","Missing Learner Alias",IF($C365="","Missing Program",IF($D365="","Missing Delivery Site",IF($E365="","Missing Hold Category",IF($F365="","Missing Hold Type",IF($G365="","Missing Priority",IF($H365="","Missing Date Opened",IF($J365="","Missing Status",IF(AND($R365="Active",$K365=""),"Missing Target Date",IF(AND($J365="Resolved",$O365=""),"Missing Resolution Date",IF(AND(OR($J365="Resolved",$J365="Canceled"),$P365=""),"Missing Resolution Outcome",IF($X365&lt;&gt;"OK",$X365,"OK"))))))))))))</f>
        <v/>
      </c>
      <c r="Z365" s="27">
        <f>IF($A365="","",IF($Y365&lt;&gt;"OK","Data Issue",IF($G365="Critical","Critical",IF($V365="Overdue","Overdue",IF($W365="Follow-Up Needed","Follow-Up Needed",IF($I365="","Unassigned",""))))))</f>
        <v/>
      </c>
    </row>
    <row r="366">
      <c r="A366" s="22" t="n"/>
      <c r="B366" s="22" t="n"/>
      <c r="C366" s="22" t="n"/>
      <c r="D366" s="22" t="n"/>
      <c r="E366" s="22" t="n"/>
      <c r="F366" s="22" t="n"/>
      <c r="G366" s="22" t="n"/>
      <c r="H366" s="33" t="n"/>
      <c r="I366" s="22" t="n"/>
      <c r="J366" s="22" t="n"/>
      <c r="K366" s="33" t="n"/>
      <c r="L366" s="33" t="n"/>
      <c r="M366" s="33" t="n"/>
      <c r="N366" s="24" t="n"/>
      <c r="O366" s="33" t="n"/>
      <c r="P366" s="24" t="n"/>
      <c r="Q366" s="24" t="n"/>
      <c r="R366" s="25">
        <f>IF($A366="","",IF(OR($J366="Resolved",$J366="Canceled"),"Closed","Active"))</f>
        <v/>
      </c>
      <c r="S366" s="26">
        <f>IF(OR($A366="",$H366=""),"",MAX(0,IF(AND($J366="Resolved",ISNUMBER($O366)),$O366,Dashboard!$B$3)-$H366))</f>
        <v/>
      </c>
      <c r="T366" s="26">
        <f>IF($A366="","",IF($L366="","",MAX(0,Dashboard!$B$3-$L366)))</f>
        <v/>
      </c>
      <c r="U366" s="25">
        <f>IF($S366="","",IF($S366&lt;=7,"0–7 Days",IF($S366&lt;=14,"8–14 Days",IF($S366&lt;=30,"15–30 Days",IF($S366&lt;=60,"31–60 Days","61+ Days")))))</f>
        <v/>
      </c>
      <c r="V366" s="25">
        <f>IF($A366="","",IF($R366="Closed","Closed",IF($K366="","No Target Date",IF($K366&lt;Dashboard!$B$3,"Overdue",IF($K366&lt;=Dashboard!$B$3+Dashboard!$E$3,"Due Soon","On Track")))))</f>
        <v/>
      </c>
      <c r="W366" s="25">
        <f>IF($A366="","",IF($R366="Closed","",IF(AND($M366&lt;&gt;"",$M366&lt;Dashboard!$B$3),"Follow-Up Needed",IF(AND($L366&lt;&gt;"",Dashboard!$B$3-$L366&gt;Dashboard!$I$3),"Follow-Up Needed",""))))</f>
        <v/>
      </c>
      <c r="X366" s="27">
        <f>IF($A366="","",IF(OR($E366="",$F366=""),"Missing Type or Category",IF(COUNTIFS(Lists!$E$2:$E$15,$F366,Lists!$F$2:$F$15,$E366)=1,"OK","Category Mismatch")))</f>
        <v/>
      </c>
      <c r="Y366" s="27">
        <f>IF($A366="","",IF($B366="","Missing Learner Alias",IF($C366="","Missing Program",IF($D366="","Missing Delivery Site",IF($E366="","Missing Hold Category",IF($F366="","Missing Hold Type",IF($G366="","Missing Priority",IF($H366="","Missing Date Opened",IF($J366="","Missing Status",IF(AND($R366="Active",$K366=""),"Missing Target Date",IF(AND($J366="Resolved",$O366=""),"Missing Resolution Date",IF(AND(OR($J366="Resolved",$J366="Canceled"),$P366=""),"Missing Resolution Outcome",IF($X366&lt;&gt;"OK",$X366,"OK"))))))))))))</f>
        <v/>
      </c>
      <c r="Z366" s="27">
        <f>IF($A366="","",IF($Y366&lt;&gt;"OK","Data Issue",IF($G366="Critical","Critical",IF($V366="Overdue","Overdue",IF($W366="Follow-Up Needed","Follow-Up Needed",IF($I366="","Unassigned",""))))))</f>
        <v/>
      </c>
    </row>
    <row r="367">
      <c r="A367" s="22" t="n"/>
      <c r="B367" s="22" t="n"/>
      <c r="C367" s="22" t="n"/>
      <c r="D367" s="22" t="n"/>
      <c r="E367" s="22" t="n"/>
      <c r="F367" s="22" t="n"/>
      <c r="G367" s="22" t="n"/>
      <c r="H367" s="33" t="n"/>
      <c r="I367" s="22" t="n"/>
      <c r="J367" s="22" t="n"/>
      <c r="K367" s="33" t="n"/>
      <c r="L367" s="33" t="n"/>
      <c r="M367" s="33" t="n"/>
      <c r="N367" s="24" t="n"/>
      <c r="O367" s="33" t="n"/>
      <c r="P367" s="24" t="n"/>
      <c r="Q367" s="24" t="n"/>
      <c r="R367" s="25">
        <f>IF($A367="","",IF(OR($J367="Resolved",$J367="Canceled"),"Closed","Active"))</f>
        <v/>
      </c>
      <c r="S367" s="26">
        <f>IF(OR($A367="",$H367=""),"",MAX(0,IF(AND($J367="Resolved",ISNUMBER($O367)),$O367,Dashboard!$B$3)-$H367))</f>
        <v/>
      </c>
      <c r="T367" s="26">
        <f>IF($A367="","",IF($L367="","",MAX(0,Dashboard!$B$3-$L367)))</f>
        <v/>
      </c>
      <c r="U367" s="25">
        <f>IF($S367="","",IF($S367&lt;=7,"0–7 Days",IF($S367&lt;=14,"8–14 Days",IF($S367&lt;=30,"15–30 Days",IF($S367&lt;=60,"31–60 Days","61+ Days")))))</f>
        <v/>
      </c>
      <c r="V367" s="25">
        <f>IF($A367="","",IF($R367="Closed","Closed",IF($K367="","No Target Date",IF($K367&lt;Dashboard!$B$3,"Overdue",IF($K367&lt;=Dashboard!$B$3+Dashboard!$E$3,"Due Soon","On Track")))))</f>
        <v/>
      </c>
      <c r="W367" s="25">
        <f>IF($A367="","",IF($R367="Closed","",IF(AND($M367&lt;&gt;"",$M367&lt;Dashboard!$B$3),"Follow-Up Needed",IF(AND($L367&lt;&gt;"",Dashboard!$B$3-$L367&gt;Dashboard!$I$3),"Follow-Up Needed",""))))</f>
        <v/>
      </c>
      <c r="X367" s="27">
        <f>IF($A367="","",IF(OR($E367="",$F367=""),"Missing Type or Category",IF(COUNTIFS(Lists!$E$2:$E$15,$F367,Lists!$F$2:$F$15,$E367)=1,"OK","Category Mismatch")))</f>
        <v/>
      </c>
      <c r="Y367" s="27">
        <f>IF($A367="","",IF($B367="","Missing Learner Alias",IF($C367="","Missing Program",IF($D367="","Missing Delivery Site",IF($E367="","Missing Hold Category",IF($F367="","Missing Hold Type",IF($G367="","Missing Priority",IF($H367="","Missing Date Opened",IF($J367="","Missing Status",IF(AND($R367="Active",$K367=""),"Missing Target Date",IF(AND($J367="Resolved",$O367=""),"Missing Resolution Date",IF(AND(OR($J367="Resolved",$J367="Canceled"),$P367=""),"Missing Resolution Outcome",IF($X367&lt;&gt;"OK",$X367,"OK"))))))))))))</f>
        <v/>
      </c>
      <c r="Z367" s="27">
        <f>IF($A367="","",IF($Y367&lt;&gt;"OK","Data Issue",IF($G367="Critical","Critical",IF($V367="Overdue","Overdue",IF($W367="Follow-Up Needed","Follow-Up Needed",IF($I367="","Unassigned",""))))))</f>
        <v/>
      </c>
    </row>
    <row r="368">
      <c r="A368" s="22" t="n"/>
      <c r="B368" s="22" t="n"/>
      <c r="C368" s="22" t="n"/>
      <c r="D368" s="22" t="n"/>
      <c r="E368" s="22" t="n"/>
      <c r="F368" s="22" t="n"/>
      <c r="G368" s="22" t="n"/>
      <c r="H368" s="33" t="n"/>
      <c r="I368" s="22" t="n"/>
      <c r="J368" s="22" t="n"/>
      <c r="K368" s="33" t="n"/>
      <c r="L368" s="33" t="n"/>
      <c r="M368" s="33" t="n"/>
      <c r="N368" s="24" t="n"/>
      <c r="O368" s="33" t="n"/>
      <c r="P368" s="24" t="n"/>
      <c r="Q368" s="24" t="n"/>
      <c r="R368" s="25">
        <f>IF($A368="","",IF(OR($J368="Resolved",$J368="Canceled"),"Closed","Active"))</f>
        <v/>
      </c>
      <c r="S368" s="26">
        <f>IF(OR($A368="",$H368=""),"",MAX(0,IF(AND($J368="Resolved",ISNUMBER($O368)),$O368,Dashboard!$B$3)-$H368))</f>
        <v/>
      </c>
      <c r="T368" s="26">
        <f>IF($A368="","",IF($L368="","",MAX(0,Dashboard!$B$3-$L368)))</f>
        <v/>
      </c>
      <c r="U368" s="25">
        <f>IF($S368="","",IF($S368&lt;=7,"0–7 Days",IF($S368&lt;=14,"8–14 Days",IF($S368&lt;=30,"15–30 Days",IF($S368&lt;=60,"31–60 Days","61+ Days")))))</f>
        <v/>
      </c>
      <c r="V368" s="25">
        <f>IF($A368="","",IF($R368="Closed","Closed",IF($K368="","No Target Date",IF($K368&lt;Dashboard!$B$3,"Overdue",IF($K368&lt;=Dashboard!$B$3+Dashboard!$E$3,"Due Soon","On Track")))))</f>
        <v/>
      </c>
      <c r="W368" s="25">
        <f>IF($A368="","",IF($R368="Closed","",IF(AND($M368&lt;&gt;"",$M368&lt;Dashboard!$B$3),"Follow-Up Needed",IF(AND($L368&lt;&gt;"",Dashboard!$B$3-$L368&gt;Dashboard!$I$3),"Follow-Up Needed",""))))</f>
        <v/>
      </c>
      <c r="X368" s="27">
        <f>IF($A368="","",IF(OR($E368="",$F368=""),"Missing Type or Category",IF(COUNTIFS(Lists!$E$2:$E$15,$F368,Lists!$F$2:$F$15,$E368)=1,"OK","Category Mismatch")))</f>
        <v/>
      </c>
      <c r="Y368" s="27">
        <f>IF($A368="","",IF($B368="","Missing Learner Alias",IF($C368="","Missing Program",IF($D368="","Missing Delivery Site",IF($E368="","Missing Hold Category",IF($F368="","Missing Hold Type",IF($G368="","Missing Priority",IF($H368="","Missing Date Opened",IF($J368="","Missing Status",IF(AND($R368="Active",$K368=""),"Missing Target Date",IF(AND($J368="Resolved",$O368=""),"Missing Resolution Date",IF(AND(OR($J368="Resolved",$J368="Canceled"),$P368=""),"Missing Resolution Outcome",IF($X368&lt;&gt;"OK",$X368,"OK"))))))))))))</f>
        <v/>
      </c>
      <c r="Z368" s="27">
        <f>IF($A368="","",IF($Y368&lt;&gt;"OK","Data Issue",IF($G368="Critical","Critical",IF($V368="Overdue","Overdue",IF($W368="Follow-Up Needed","Follow-Up Needed",IF($I368="","Unassigned",""))))))</f>
        <v/>
      </c>
    </row>
    <row r="369">
      <c r="A369" s="22" t="n"/>
      <c r="B369" s="22" t="n"/>
      <c r="C369" s="22" t="n"/>
      <c r="D369" s="22" t="n"/>
      <c r="E369" s="22" t="n"/>
      <c r="F369" s="22" t="n"/>
      <c r="G369" s="22" t="n"/>
      <c r="H369" s="33" t="n"/>
      <c r="I369" s="22" t="n"/>
      <c r="J369" s="22" t="n"/>
      <c r="K369" s="33" t="n"/>
      <c r="L369" s="33" t="n"/>
      <c r="M369" s="33" t="n"/>
      <c r="N369" s="24" t="n"/>
      <c r="O369" s="33" t="n"/>
      <c r="P369" s="24" t="n"/>
      <c r="Q369" s="24" t="n"/>
      <c r="R369" s="25">
        <f>IF($A369="","",IF(OR($J369="Resolved",$J369="Canceled"),"Closed","Active"))</f>
        <v/>
      </c>
      <c r="S369" s="26">
        <f>IF(OR($A369="",$H369=""),"",MAX(0,IF(AND($J369="Resolved",ISNUMBER($O369)),$O369,Dashboard!$B$3)-$H369))</f>
        <v/>
      </c>
      <c r="T369" s="26">
        <f>IF($A369="","",IF($L369="","",MAX(0,Dashboard!$B$3-$L369)))</f>
        <v/>
      </c>
      <c r="U369" s="25">
        <f>IF($S369="","",IF($S369&lt;=7,"0–7 Days",IF($S369&lt;=14,"8–14 Days",IF($S369&lt;=30,"15–30 Days",IF($S369&lt;=60,"31–60 Days","61+ Days")))))</f>
        <v/>
      </c>
      <c r="V369" s="25">
        <f>IF($A369="","",IF($R369="Closed","Closed",IF($K369="","No Target Date",IF($K369&lt;Dashboard!$B$3,"Overdue",IF($K369&lt;=Dashboard!$B$3+Dashboard!$E$3,"Due Soon","On Track")))))</f>
        <v/>
      </c>
      <c r="W369" s="25">
        <f>IF($A369="","",IF($R369="Closed","",IF(AND($M369&lt;&gt;"",$M369&lt;Dashboard!$B$3),"Follow-Up Needed",IF(AND($L369&lt;&gt;"",Dashboard!$B$3-$L369&gt;Dashboard!$I$3),"Follow-Up Needed",""))))</f>
        <v/>
      </c>
      <c r="X369" s="27">
        <f>IF($A369="","",IF(OR($E369="",$F369=""),"Missing Type or Category",IF(COUNTIFS(Lists!$E$2:$E$15,$F369,Lists!$F$2:$F$15,$E369)=1,"OK","Category Mismatch")))</f>
        <v/>
      </c>
      <c r="Y369" s="27">
        <f>IF($A369="","",IF($B369="","Missing Learner Alias",IF($C369="","Missing Program",IF($D369="","Missing Delivery Site",IF($E369="","Missing Hold Category",IF($F369="","Missing Hold Type",IF($G369="","Missing Priority",IF($H369="","Missing Date Opened",IF($J369="","Missing Status",IF(AND($R369="Active",$K369=""),"Missing Target Date",IF(AND($J369="Resolved",$O369=""),"Missing Resolution Date",IF(AND(OR($J369="Resolved",$J369="Canceled"),$P369=""),"Missing Resolution Outcome",IF($X369&lt;&gt;"OK",$X369,"OK"))))))))))))</f>
        <v/>
      </c>
      <c r="Z369" s="27">
        <f>IF($A369="","",IF($Y369&lt;&gt;"OK","Data Issue",IF($G369="Critical","Critical",IF($V369="Overdue","Overdue",IF($W369="Follow-Up Needed","Follow-Up Needed",IF($I369="","Unassigned",""))))))</f>
        <v/>
      </c>
    </row>
    <row r="370">
      <c r="A370" s="22" t="n"/>
      <c r="B370" s="22" t="n"/>
      <c r="C370" s="22" t="n"/>
      <c r="D370" s="22" t="n"/>
      <c r="E370" s="22" t="n"/>
      <c r="F370" s="22" t="n"/>
      <c r="G370" s="22" t="n"/>
      <c r="H370" s="33" t="n"/>
      <c r="I370" s="22" t="n"/>
      <c r="J370" s="22" t="n"/>
      <c r="K370" s="33" t="n"/>
      <c r="L370" s="33" t="n"/>
      <c r="M370" s="33" t="n"/>
      <c r="N370" s="24" t="n"/>
      <c r="O370" s="33" t="n"/>
      <c r="P370" s="24" t="n"/>
      <c r="Q370" s="24" t="n"/>
      <c r="R370" s="25">
        <f>IF($A370="","",IF(OR($J370="Resolved",$J370="Canceled"),"Closed","Active"))</f>
        <v/>
      </c>
      <c r="S370" s="26">
        <f>IF(OR($A370="",$H370=""),"",MAX(0,IF(AND($J370="Resolved",ISNUMBER($O370)),$O370,Dashboard!$B$3)-$H370))</f>
        <v/>
      </c>
      <c r="T370" s="26">
        <f>IF($A370="","",IF($L370="","",MAX(0,Dashboard!$B$3-$L370)))</f>
        <v/>
      </c>
      <c r="U370" s="25">
        <f>IF($S370="","",IF($S370&lt;=7,"0–7 Days",IF($S370&lt;=14,"8–14 Days",IF($S370&lt;=30,"15–30 Days",IF($S370&lt;=60,"31–60 Days","61+ Days")))))</f>
        <v/>
      </c>
      <c r="V370" s="25">
        <f>IF($A370="","",IF($R370="Closed","Closed",IF($K370="","No Target Date",IF($K370&lt;Dashboard!$B$3,"Overdue",IF($K370&lt;=Dashboard!$B$3+Dashboard!$E$3,"Due Soon","On Track")))))</f>
        <v/>
      </c>
      <c r="W370" s="25">
        <f>IF($A370="","",IF($R370="Closed","",IF(AND($M370&lt;&gt;"",$M370&lt;Dashboard!$B$3),"Follow-Up Needed",IF(AND($L370&lt;&gt;"",Dashboard!$B$3-$L370&gt;Dashboard!$I$3),"Follow-Up Needed",""))))</f>
        <v/>
      </c>
      <c r="X370" s="27">
        <f>IF($A370="","",IF(OR($E370="",$F370=""),"Missing Type or Category",IF(COUNTIFS(Lists!$E$2:$E$15,$F370,Lists!$F$2:$F$15,$E370)=1,"OK","Category Mismatch")))</f>
        <v/>
      </c>
      <c r="Y370" s="27">
        <f>IF($A370="","",IF($B370="","Missing Learner Alias",IF($C370="","Missing Program",IF($D370="","Missing Delivery Site",IF($E370="","Missing Hold Category",IF($F370="","Missing Hold Type",IF($G370="","Missing Priority",IF($H370="","Missing Date Opened",IF($J370="","Missing Status",IF(AND($R370="Active",$K370=""),"Missing Target Date",IF(AND($J370="Resolved",$O370=""),"Missing Resolution Date",IF(AND(OR($J370="Resolved",$J370="Canceled"),$P370=""),"Missing Resolution Outcome",IF($X370&lt;&gt;"OK",$X370,"OK"))))))))))))</f>
        <v/>
      </c>
      <c r="Z370" s="27">
        <f>IF($A370="","",IF($Y370&lt;&gt;"OK","Data Issue",IF($G370="Critical","Critical",IF($V370="Overdue","Overdue",IF($W370="Follow-Up Needed","Follow-Up Needed",IF($I370="","Unassigned",""))))))</f>
        <v/>
      </c>
    </row>
    <row r="371">
      <c r="A371" s="22" t="n"/>
      <c r="B371" s="22" t="n"/>
      <c r="C371" s="22" t="n"/>
      <c r="D371" s="22" t="n"/>
      <c r="E371" s="22" t="n"/>
      <c r="F371" s="22" t="n"/>
      <c r="G371" s="22" t="n"/>
      <c r="H371" s="33" t="n"/>
      <c r="I371" s="22" t="n"/>
      <c r="J371" s="22" t="n"/>
      <c r="K371" s="33" t="n"/>
      <c r="L371" s="33" t="n"/>
      <c r="M371" s="33" t="n"/>
      <c r="N371" s="24" t="n"/>
      <c r="O371" s="33" t="n"/>
      <c r="P371" s="24" t="n"/>
      <c r="Q371" s="24" t="n"/>
      <c r="R371" s="25">
        <f>IF($A371="","",IF(OR($J371="Resolved",$J371="Canceled"),"Closed","Active"))</f>
        <v/>
      </c>
      <c r="S371" s="26">
        <f>IF(OR($A371="",$H371=""),"",MAX(0,IF(AND($J371="Resolved",ISNUMBER($O371)),$O371,Dashboard!$B$3)-$H371))</f>
        <v/>
      </c>
      <c r="T371" s="26">
        <f>IF($A371="","",IF($L371="","",MAX(0,Dashboard!$B$3-$L371)))</f>
        <v/>
      </c>
      <c r="U371" s="25">
        <f>IF($S371="","",IF($S371&lt;=7,"0–7 Days",IF($S371&lt;=14,"8–14 Days",IF($S371&lt;=30,"15–30 Days",IF($S371&lt;=60,"31–60 Days","61+ Days")))))</f>
        <v/>
      </c>
      <c r="V371" s="25">
        <f>IF($A371="","",IF($R371="Closed","Closed",IF($K371="","No Target Date",IF($K371&lt;Dashboard!$B$3,"Overdue",IF($K371&lt;=Dashboard!$B$3+Dashboard!$E$3,"Due Soon","On Track")))))</f>
        <v/>
      </c>
      <c r="W371" s="25">
        <f>IF($A371="","",IF($R371="Closed","",IF(AND($M371&lt;&gt;"",$M371&lt;Dashboard!$B$3),"Follow-Up Needed",IF(AND($L371&lt;&gt;"",Dashboard!$B$3-$L371&gt;Dashboard!$I$3),"Follow-Up Needed",""))))</f>
        <v/>
      </c>
      <c r="X371" s="27">
        <f>IF($A371="","",IF(OR($E371="",$F371=""),"Missing Type or Category",IF(COUNTIFS(Lists!$E$2:$E$15,$F371,Lists!$F$2:$F$15,$E371)=1,"OK","Category Mismatch")))</f>
        <v/>
      </c>
      <c r="Y371" s="27">
        <f>IF($A371="","",IF($B371="","Missing Learner Alias",IF($C371="","Missing Program",IF($D371="","Missing Delivery Site",IF($E371="","Missing Hold Category",IF($F371="","Missing Hold Type",IF($G371="","Missing Priority",IF($H371="","Missing Date Opened",IF($J371="","Missing Status",IF(AND($R371="Active",$K371=""),"Missing Target Date",IF(AND($J371="Resolved",$O371=""),"Missing Resolution Date",IF(AND(OR($J371="Resolved",$J371="Canceled"),$P371=""),"Missing Resolution Outcome",IF($X371&lt;&gt;"OK",$X371,"OK"))))))))))))</f>
        <v/>
      </c>
      <c r="Z371" s="27">
        <f>IF($A371="","",IF($Y371&lt;&gt;"OK","Data Issue",IF($G371="Critical","Critical",IF($V371="Overdue","Overdue",IF($W371="Follow-Up Needed","Follow-Up Needed",IF($I371="","Unassigned",""))))))</f>
        <v/>
      </c>
    </row>
    <row r="372">
      <c r="A372" s="22" t="n"/>
      <c r="B372" s="22" t="n"/>
      <c r="C372" s="22" t="n"/>
      <c r="D372" s="22" t="n"/>
      <c r="E372" s="22" t="n"/>
      <c r="F372" s="22" t="n"/>
      <c r="G372" s="22" t="n"/>
      <c r="H372" s="33" t="n"/>
      <c r="I372" s="22" t="n"/>
      <c r="J372" s="22" t="n"/>
      <c r="K372" s="33" t="n"/>
      <c r="L372" s="33" t="n"/>
      <c r="M372" s="33" t="n"/>
      <c r="N372" s="24" t="n"/>
      <c r="O372" s="33" t="n"/>
      <c r="P372" s="24" t="n"/>
      <c r="Q372" s="24" t="n"/>
      <c r="R372" s="25">
        <f>IF($A372="","",IF(OR($J372="Resolved",$J372="Canceled"),"Closed","Active"))</f>
        <v/>
      </c>
      <c r="S372" s="26">
        <f>IF(OR($A372="",$H372=""),"",MAX(0,IF(AND($J372="Resolved",ISNUMBER($O372)),$O372,Dashboard!$B$3)-$H372))</f>
        <v/>
      </c>
      <c r="T372" s="26">
        <f>IF($A372="","",IF($L372="","",MAX(0,Dashboard!$B$3-$L372)))</f>
        <v/>
      </c>
      <c r="U372" s="25">
        <f>IF($S372="","",IF($S372&lt;=7,"0–7 Days",IF($S372&lt;=14,"8–14 Days",IF($S372&lt;=30,"15–30 Days",IF($S372&lt;=60,"31–60 Days","61+ Days")))))</f>
        <v/>
      </c>
      <c r="V372" s="25">
        <f>IF($A372="","",IF($R372="Closed","Closed",IF($K372="","No Target Date",IF($K372&lt;Dashboard!$B$3,"Overdue",IF($K372&lt;=Dashboard!$B$3+Dashboard!$E$3,"Due Soon","On Track")))))</f>
        <v/>
      </c>
      <c r="W372" s="25">
        <f>IF($A372="","",IF($R372="Closed","",IF(AND($M372&lt;&gt;"",$M372&lt;Dashboard!$B$3),"Follow-Up Needed",IF(AND($L372&lt;&gt;"",Dashboard!$B$3-$L372&gt;Dashboard!$I$3),"Follow-Up Needed",""))))</f>
        <v/>
      </c>
      <c r="X372" s="27">
        <f>IF($A372="","",IF(OR($E372="",$F372=""),"Missing Type or Category",IF(COUNTIFS(Lists!$E$2:$E$15,$F372,Lists!$F$2:$F$15,$E372)=1,"OK","Category Mismatch")))</f>
        <v/>
      </c>
      <c r="Y372" s="27">
        <f>IF($A372="","",IF($B372="","Missing Learner Alias",IF($C372="","Missing Program",IF($D372="","Missing Delivery Site",IF($E372="","Missing Hold Category",IF($F372="","Missing Hold Type",IF($G372="","Missing Priority",IF($H372="","Missing Date Opened",IF($J372="","Missing Status",IF(AND($R372="Active",$K372=""),"Missing Target Date",IF(AND($J372="Resolved",$O372=""),"Missing Resolution Date",IF(AND(OR($J372="Resolved",$J372="Canceled"),$P372=""),"Missing Resolution Outcome",IF($X372&lt;&gt;"OK",$X372,"OK"))))))))))))</f>
        <v/>
      </c>
      <c r="Z372" s="27">
        <f>IF($A372="","",IF($Y372&lt;&gt;"OK","Data Issue",IF($G372="Critical","Critical",IF($V372="Overdue","Overdue",IF($W372="Follow-Up Needed","Follow-Up Needed",IF($I372="","Unassigned",""))))))</f>
        <v/>
      </c>
    </row>
    <row r="373">
      <c r="A373" s="22" t="n"/>
      <c r="B373" s="22" t="n"/>
      <c r="C373" s="22" t="n"/>
      <c r="D373" s="22" t="n"/>
      <c r="E373" s="22" t="n"/>
      <c r="F373" s="22" t="n"/>
      <c r="G373" s="22" t="n"/>
      <c r="H373" s="33" t="n"/>
      <c r="I373" s="22" t="n"/>
      <c r="J373" s="22" t="n"/>
      <c r="K373" s="33" t="n"/>
      <c r="L373" s="33" t="n"/>
      <c r="M373" s="33" t="n"/>
      <c r="N373" s="24" t="n"/>
      <c r="O373" s="33" t="n"/>
      <c r="P373" s="24" t="n"/>
      <c r="Q373" s="24" t="n"/>
      <c r="R373" s="25">
        <f>IF($A373="","",IF(OR($J373="Resolved",$J373="Canceled"),"Closed","Active"))</f>
        <v/>
      </c>
      <c r="S373" s="26">
        <f>IF(OR($A373="",$H373=""),"",MAX(0,IF(AND($J373="Resolved",ISNUMBER($O373)),$O373,Dashboard!$B$3)-$H373))</f>
        <v/>
      </c>
      <c r="T373" s="26">
        <f>IF($A373="","",IF($L373="","",MAX(0,Dashboard!$B$3-$L373)))</f>
        <v/>
      </c>
      <c r="U373" s="25">
        <f>IF($S373="","",IF($S373&lt;=7,"0–7 Days",IF($S373&lt;=14,"8–14 Days",IF($S373&lt;=30,"15–30 Days",IF($S373&lt;=60,"31–60 Days","61+ Days")))))</f>
        <v/>
      </c>
      <c r="V373" s="25">
        <f>IF($A373="","",IF($R373="Closed","Closed",IF($K373="","No Target Date",IF($K373&lt;Dashboard!$B$3,"Overdue",IF($K373&lt;=Dashboard!$B$3+Dashboard!$E$3,"Due Soon","On Track")))))</f>
        <v/>
      </c>
      <c r="W373" s="25">
        <f>IF($A373="","",IF($R373="Closed","",IF(AND($M373&lt;&gt;"",$M373&lt;Dashboard!$B$3),"Follow-Up Needed",IF(AND($L373&lt;&gt;"",Dashboard!$B$3-$L373&gt;Dashboard!$I$3),"Follow-Up Needed",""))))</f>
        <v/>
      </c>
      <c r="X373" s="27">
        <f>IF($A373="","",IF(OR($E373="",$F373=""),"Missing Type or Category",IF(COUNTIFS(Lists!$E$2:$E$15,$F373,Lists!$F$2:$F$15,$E373)=1,"OK","Category Mismatch")))</f>
        <v/>
      </c>
      <c r="Y373" s="27">
        <f>IF($A373="","",IF($B373="","Missing Learner Alias",IF($C373="","Missing Program",IF($D373="","Missing Delivery Site",IF($E373="","Missing Hold Category",IF($F373="","Missing Hold Type",IF($G373="","Missing Priority",IF($H373="","Missing Date Opened",IF($J373="","Missing Status",IF(AND($R373="Active",$K373=""),"Missing Target Date",IF(AND($J373="Resolved",$O373=""),"Missing Resolution Date",IF(AND(OR($J373="Resolved",$J373="Canceled"),$P373=""),"Missing Resolution Outcome",IF($X373&lt;&gt;"OK",$X373,"OK"))))))))))))</f>
        <v/>
      </c>
      <c r="Z373" s="27">
        <f>IF($A373="","",IF($Y373&lt;&gt;"OK","Data Issue",IF($G373="Critical","Critical",IF($V373="Overdue","Overdue",IF($W373="Follow-Up Needed","Follow-Up Needed",IF($I373="","Unassigned",""))))))</f>
        <v/>
      </c>
    </row>
    <row r="374">
      <c r="A374" s="22" t="n"/>
      <c r="B374" s="22" t="n"/>
      <c r="C374" s="22" t="n"/>
      <c r="D374" s="22" t="n"/>
      <c r="E374" s="22" t="n"/>
      <c r="F374" s="22" t="n"/>
      <c r="G374" s="22" t="n"/>
      <c r="H374" s="33" t="n"/>
      <c r="I374" s="22" t="n"/>
      <c r="J374" s="22" t="n"/>
      <c r="K374" s="33" t="n"/>
      <c r="L374" s="33" t="n"/>
      <c r="M374" s="33" t="n"/>
      <c r="N374" s="24" t="n"/>
      <c r="O374" s="33" t="n"/>
      <c r="P374" s="24" t="n"/>
      <c r="Q374" s="24" t="n"/>
      <c r="R374" s="25">
        <f>IF($A374="","",IF(OR($J374="Resolved",$J374="Canceled"),"Closed","Active"))</f>
        <v/>
      </c>
      <c r="S374" s="26">
        <f>IF(OR($A374="",$H374=""),"",MAX(0,IF(AND($J374="Resolved",ISNUMBER($O374)),$O374,Dashboard!$B$3)-$H374))</f>
        <v/>
      </c>
      <c r="T374" s="26">
        <f>IF($A374="","",IF($L374="","",MAX(0,Dashboard!$B$3-$L374)))</f>
        <v/>
      </c>
      <c r="U374" s="25">
        <f>IF($S374="","",IF($S374&lt;=7,"0–7 Days",IF($S374&lt;=14,"8–14 Days",IF($S374&lt;=30,"15–30 Days",IF($S374&lt;=60,"31–60 Days","61+ Days")))))</f>
        <v/>
      </c>
      <c r="V374" s="25">
        <f>IF($A374="","",IF($R374="Closed","Closed",IF($K374="","No Target Date",IF($K374&lt;Dashboard!$B$3,"Overdue",IF($K374&lt;=Dashboard!$B$3+Dashboard!$E$3,"Due Soon","On Track")))))</f>
        <v/>
      </c>
      <c r="W374" s="25">
        <f>IF($A374="","",IF($R374="Closed","",IF(AND($M374&lt;&gt;"",$M374&lt;Dashboard!$B$3),"Follow-Up Needed",IF(AND($L374&lt;&gt;"",Dashboard!$B$3-$L374&gt;Dashboard!$I$3),"Follow-Up Needed",""))))</f>
        <v/>
      </c>
      <c r="X374" s="27">
        <f>IF($A374="","",IF(OR($E374="",$F374=""),"Missing Type or Category",IF(COUNTIFS(Lists!$E$2:$E$15,$F374,Lists!$F$2:$F$15,$E374)=1,"OK","Category Mismatch")))</f>
        <v/>
      </c>
      <c r="Y374" s="27">
        <f>IF($A374="","",IF($B374="","Missing Learner Alias",IF($C374="","Missing Program",IF($D374="","Missing Delivery Site",IF($E374="","Missing Hold Category",IF($F374="","Missing Hold Type",IF($G374="","Missing Priority",IF($H374="","Missing Date Opened",IF($J374="","Missing Status",IF(AND($R374="Active",$K374=""),"Missing Target Date",IF(AND($J374="Resolved",$O374=""),"Missing Resolution Date",IF(AND(OR($J374="Resolved",$J374="Canceled"),$P374=""),"Missing Resolution Outcome",IF($X374&lt;&gt;"OK",$X374,"OK"))))))))))))</f>
        <v/>
      </c>
      <c r="Z374" s="27">
        <f>IF($A374="","",IF($Y374&lt;&gt;"OK","Data Issue",IF($G374="Critical","Critical",IF($V374="Overdue","Overdue",IF($W374="Follow-Up Needed","Follow-Up Needed",IF($I374="","Unassigned",""))))))</f>
        <v/>
      </c>
    </row>
    <row r="375">
      <c r="A375" s="22" t="n"/>
      <c r="B375" s="22" t="n"/>
      <c r="C375" s="22" t="n"/>
      <c r="D375" s="22" t="n"/>
      <c r="E375" s="22" t="n"/>
      <c r="F375" s="22" t="n"/>
      <c r="G375" s="22" t="n"/>
      <c r="H375" s="33" t="n"/>
      <c r="I375" s="22" t="n"/>
      <c r="J375" s="22" t="n"/>
      <c r="K375" s="33" t="n"/>
      <c r="L375" s="33" t="n"/>
      <c r="M375" s="33" t="n"/>
      <c r="N375" s="24" t="n"/>
      <c r="O375" s="33" t="n"/>
      <c r="P375" s="24" t="n"/>
      <c r="Q375" s="24" t="n"/>
      <c r="R375" s="25">
        <f>IF($A375="","",IF(OR($J375="Resolved",$J375="Canceled"),"Closed","Active"))</f>
        <v/>
      </c>
      <c r="S375" s="26">
        <f>IF(OR($A375="",$H375=""),"",MAX(0,IF(AND($J375="Resolved",ISNUMBER($O375)),$O375,Dashboard!$B$3)-$H375))</f>
        <v/>
      </c>
      <c r="T375" s="26">
        <f>IF($A375="","",IF($L375="","",MAX(0,Dashboard!$B$3-$L375)))</f>
        <v/>
      </c>
      <c r="U375" s="25">
        <f>IF($S375="","",IF($S375&lt;=7,"0–7 Days",IF($S375&lt;=14,"8–14 Days",IF($S375&lt;=30,"15–30 Days",IF($S375&lt;=60,"31–60 Days","61+ Days")))))</f>
        <v/>
      </c>
      <c r="V375" s="25">
        <f>IF($A375="","",IF($R375="Closed","Closed",IF($K375="","No Target Date",IF($K375&lt;Dashboard!$B$3,"Overdue",IF($K375&lt;=Dashboard!$B$3+Dashboard!$E$3,"Due Soon","On Track")))))</f>
        <v/>
      </c>
      <c r="W375" s="25">
        <f>IF($A375="","",IF($R375="Closed","",IF(AND($M375&lt;&gt;"",$M375&lt;Dashboard!$B$3),"Follow-Up Needed",IF(AND($L375&lt;&gt;"",Dashboard!$B$3-$L375&gt;Dashboard!$I$3),"Follow-Up Needed",""))))</f>
        <v/>
      </c>
      <c r="X375" s="27">
        <f>IF($A375="","",IF(OR($E375="",$F375=""),"Missing Type or Category",IF(COUNTIFS(Lists!$E$2:$E$15,$F375,Lists!$F$2:$F$15,$E375)=1,"OK","Category Mismatch")))</f>
        <v/>
      </c>
      <c r="Y375" s="27">
        <f>IF($A375="","",IF($B375="","Missing Learner Alias",IF($C375="","Missing Program",IF($D375="","Missing Delivery Site",IF($E375="","Missing Hold Category",IF($F375="","Missing Hold Type",IF($G375="","Missing Priority",IF($H375="","Missing Date Opened",IF($J375="","Missing Status",IF(AND($R375="Active",$K375=""),"Missing Target Date",IF(AND($J375="Resolved",$O375=""),"Missing Resolution Date",IF(AND(OR($J375="Resolved",$J375="Canceled"),$P375=""),"Missing Resolution Outcome",IF($X375&lt;&gt;"OK",$X375,"OK"))))))))))))</f>
        <v/>
      </c>
      <c r="Z375" s="27">
        <f>IF($A375="","",IF($Y375&lt;&gt;"OK","Data Issue",IF($G375="Critical","Critical",IF($V375="Overdue","Overdue",IF($W375="Follow-Up Needed","Follow-Up Needed",IF($I375="","Unassigned",""))))))</f>
        <v/>
      </c>
    </row>
    <row r="376">
      <c r="A376" s="22" t="n"/>
      <c r="B376" s="22" t="n"/>
      <c r="C376" s="22" t="n"/>
      <c r="D376" s="22" t="n"/>
      <c r="E376" s="22" t="n"/>
      <c r="F376" s="22" t="n"/>
      <c r="G376" s="22" t="n"/>
      <c r="H376" s="33" t="n"/>
      <c r="I376" s="22" t="n"/>
      <c r="J376" s="22" t="n"/>
      <c r="K376" s="33" t="n"/>
      <c r="L376" s="33" t="n"/>
      <c r="M376" s="33" t="n"/>
      <c r="N376" s="24" t="n"/>
      <c r="O376" s="33" t="n"/>
      <c r="P376" s="24" t="n"/>
      <c r="Q376" s="24" t="n"/>
      <c r="R376" s="25">
        <f>IF($A376="","",IF(OR($J376="Resolved",$J376="Canceled"),"Closed","Active"))</f>
        <v/>
      </c>
      <c r="S376" s="26">
        <f>IF(OR($A376="",$H376=""),"",MAX(0,IF(AND($J376="Resolved",ISNUMBER($O376)),$O376,Dashboard!$B$3)-$H376))</f>
        <v/>
      </c>
      <c r="T376" s="26">
        <f>IF($A376="","",IF($L376="","",MAX(0,Dashboard!$B$3-$L376)))</f>
        <v/>
      </c>
      <c r="U376" s="25">
        <f>IF($S376="","",IF($S376&lt;=7,"0–7 Days",IF($S376&lt;=14,"8–14 Days",IF($S376&lt;=30,"15–30 Days",IF($S376&lt;=60,"31–60 Days","61+ Days")))))</f>
        <v/>
      </c>
      <c r="V376" s="25">
        <f>IF($A376="","",IF($R376="Closed","Closed",IF($K376="","No Target Date",IF($K376&lt;Dashboard!$B$3,"Overdue",IF($K376&lt;=Dashboard!$B$3+Dashboard!$E$3,"Due Soon","On Track")))))</f>
        <v/>
      </c>
      <c r="W376" s="25">
        <f>IF($A376="","",IF($R376="Closed","",IF(AND($M376&lt;&gt;"",$M376&lt;Dashboard!$B$3),"Follow-Up Needed",IF(AND($L376&lt;&gt;"",Dashboard!$B$3-$L376&gt;Dashboard!$I$3),"Follow-Up Needed",""))))</f>
        <v/>
      </c>
      <c r="X376" s="27">
        <f>IF($A376="","",IF(OR($E376="",$F376=""),"Missing Type or Category",IF(COUNTIFS(Lists!$E$2:$E$15,$F376,Lists!$F$2:$F$15,$E376)=1,"OK","Category Mismatch")))</f>
        <v/>
      </c>
      <c r="Y376" s="27">
        <f>IF($A376="","",IF($B376="","Missing Learner Alias",IF($C376="","Missing Program",IF($D376="","Missing Delivery Site",IF($E376="","Missing Hold Category",IF($F376="","Missing Hold Type",IF($G376="","Missing Priority",IF($H376="","Missing Date Opened",IF($J376="","Missing Status",IF(AND($R376="Active",$K376=""),"Missing Target Date",IF(AND($J376="Resolved",$O376=""),"Missing Resolution Date",IF(AND(OR($J376="Resolved",$J376="Canceled"),$P376=""),"Missing Resolution Outcome",IF($X376&lt;&gt;"OK",$X376,"OK"))))))))))))</f>
        <v/>
      </c>
      <c r="Z376" s="27">
        <f>IF($A376="","",IF($Y376&lt;&gt;"OK","Data Issue",IF($G376="Critical","Critical",IF($V376="Overdue","Overdue",IF($W376="Follow-Up Needed","Follow-Up Needed",IF($I376="","Unassigned",""))))))</f>
        <v/>
      </c>
    </row>
    <row r="377">
      <c r="A377" s="22" t="n"/>
      <c r="B377" s="22" t="n"/>
      <c r="C377" s="22" t="n"/>
      <c r="D377" s="22" t="n"/>
      <c r="E377" s="22" t="n"/>
      <c r="F377" s="22" t="n"/>
      <c r="G377" s="22" t="n"/>
      <c r="H377" s="33" t="n"/>
      <c r="I377" s="22" t="n"/>
      <c r="J377" s="22" t="n"/>
      <c r="K377" s="33" t="n"/>
      <c r="L377" s="33" t="n"/>
      <c r="M377" s="33" t="n"/>
      <c r="N377" s="24" t="n"/>
      <c r="O377" s="33" t="n"/>
      <c r="P377" s="24" t="n"/>
      <c r="Q377" s="24" t="n"/>
      <c r="R377" s="25">
        <f>IF($A377="","",IF(OR($J377="Resolved",$J377="Canceled"),"Closed","Active"))</f>
        <v/>
      </c>
      <c r="S377" s="26">
        <f>IF(OR($A377="",$H377=""),"",MAX(0,IF(AND($J377="Resolved",ISNUMBER($O377)),$O377,Dashboard!$B$3)-$H377))</f>
        <v/>
      </c>
      <c r="T377" s="26">
        <f>IF($A377="","",IF($L377="","",MAX(0,Dashboard!$B$3-$L377)))</f>
        <v/>
      </c>
      <c r="U377" s="25">
        <f>IF($S377="","",IF($S377&lt;=7,"0–7 Days",IF($S377&lt;=14,"8–14 Days",IF($S377&lt;=30,"15–30 Days",IF($S377&lt;=60,"31–60 Days","61+ Days")))))</f>
        <v/>
      </c>
      <c r="V377" s="25">
        <f>IF($A377="","",IF($R377="Closed","Closed",IF($K377="","No Target Date",IF($K377&lt;Dashboard!$B$3,"Overdue",IF($K377&lt;=Dashboard!$B$3+Dashboard!$E$3,"Due Soon","On Track")))))</f>
        <v/>
      </c>
      <c r="W377" s="25">
        <f>IF($A377="","",IF($R377="Closed","",IF(AND($M377&lt;&gt;"",$M377&lt;Dashboard!$B$3),"Follow-Up Needed",IF(AND($L377&lt;&gt;"",Dashboard!$B$3-$L377&gt;Dashboard!$I$3),"Follow-Up Needed",""))))</f>
        <v/>
      </c>
      <c r="X377" s="27">
        <f>IF($A377="","",IF(OR($E377="",$F377=""),"Missing Type or Category",IF(COUNTIFS(Lists!$E$2:$E$15,$F377,Lists!$F$2:$F$15,$E377)=1,"OK","Category Mismatch")))</f>
        <v/>
      </c>
      <c r="Y377" s="27">
        <f>IF($A377="","",IF($B377="","Missing Learner Alias",IF($C377="","Missing Program",IF($D377="","Missing Delivery Site",IF($E377="","Missing Hold Category",IF($F377="","Missing Hold Type",IF($G377="","Missing Priority",IF($H377="","Missing Date Opened",IF($J377="","Missing Status",IF(AND($R377="Active",$K377=""),"Missing Target Date",IF(AND($J377="Resolved",$O377=""),"Missing Resolution Date",IF(AND(OR($J377="Resolved",$J377="Canceled"),$P377=""),"Missing Resolution Outcome",IF($X377&lt;&gt;"OK",$X377,"OK"))))))))))))</f>
        <v/>
      </c>
      <c r="Z377" s="27">
        <f>IF($A377="","",IF($Y377&lt;&gt;"OK","Data Issue",IF($G377="Critical","Critical",IF($V377="Overdue","Overdue",IF($W377="Follow-Up Needed","Follow-Up Needed",IF($I377="","Unassigned",""))))))</f>
        <v/>
      </c>
    </row>
    <row r="378">
      <c r="A378" s="22" t="n"/>
      <c r="B378" s="22" t="n"/>
      <c r="C378" s="22" t="n"/>
      <c r="D378" s="22" t="n"/>
      <c r="E378" s="22" t="n"/>
      <c r="F378" s="22" t="n"/>
      <c r="G378" s="22" t="n"/>
      <c r="H378" s="33" t="n"/>
      <c r="I378" s="22" t="n"/>
      <c r="J378" s="22" t="n"/>
      <c r="K378" s="33" t="n"/>
      <c r="L378" s="33" t="n"/>
      <c r="M378" s="33" t="n"/>
      <c r="N378" s="24" t="n"/>
      <c r="O378" s="33" t="n"/>
      <c r="P378" s="24" t="n"/>
      <c r="Q378" s="24" t="n"/>
      <c r="R378" s="25">
        <f>IF($A378="","",IF(OR($J378="Resolved",$J378="Canceled"),"Closed","Active"))</f>
        <v/>
      </c>
      <c r="S378" s="26">
        <f>IF(OR($A378="",$H378=""),"",MAX(0,IF(AND($J378="Resolved",ISNUMBER($O378)),$O378,Dashboard!$B$3)-$H378))</f>
        <v/>
      </c>
      <c r="T378" s="26">
        <f>IF($A378="","",IF($L378="","",MAX(0,Dashboard!$B$3-$L378)))</f>
        <v/>
      </c>
      <c r="U378" s="25">
        <f>IF($S378="","",IF($S378&lt;=7,"0–7 Days",IF($S378&lt;=14,"8–14 Days",IF($S378&lt;=30,"15–30 Days",IF($S378&lt;=60,"31–60 Days","61+ Days")))))</f>
        <v/>
      </c>
      <c r="V378" s="25">
        <f>IF($A378="","",IF($R378="Closed","Closed",IF($K378="","No Target Date",IF($K378&lt;Dashboard!$B$3,"Overdue",IF($K378&lt;=Dashboard!$B$3+Dashboard!$E$3,"Due Soon","On Track")))))</f>
        <v/>
      </c>
      <c r="W378" s="25">
        <f>IF($A378="","",IF($R378="Closed","",IF(AND($M378&lt;&gt;"",$M378&lt;Dashboard!$B$3),"Follow-Up Needed",IF(AND($L378&lt;&gt;"",Dashboard!$B$3-$L378&gt;Dashboard!$I$3),"Follow-Up Needed",""))))</f>
        <v/>
      </c>
      <c r="X378" s="27">
        <f>IF($A378="","",IF(OR($E378="",$F378=""),"Missing Type or Category",IF(COUNTIFS(Lists!$E$2:$E$15,$F378,Lists!$F$2:$F$15,$E378)=1,"OK","Category Mismatch")))</f>
        <v/>
      </c>
      <c r="Y378" s="27">
        <f>IF($A378="","",IF($B378="","Missing Learner Alias",IF($C378="","Missing Program",IF($D378="","Missing Delivery Site",IF($E378="","Missing Hold Category",IF($F378="","Missing Hold Type",IF($G378="","Missing Priority",IF($H378="","Missing Date Opened",IF($J378="","Missing Status",IF(AND($R378="Active",$K378=""),"Missing Target Date",IF(AND($J378="Resolved",$O378=""),"Missing Resolution Date",IF(AND(OR($J378="Resolved",$J378="Canceled"),$P378=""),"Missing Resolution Outcome",IF($X378&lt;&gt;"OK",$X378,"OK"))))))))))))</f>
        <v/>
      </c>
      <c r="Z378" s="27">
        <f>IF($A378="","",IF($Y378&lt;&gt;"OK","Data Issue",IF($G378="Critical","Critical",IF($V378="Overdue","Overdue",IF($W378="Follow-Up Needed","Follow-Up Needed",IF($I378="","Unassigned",""))))))</f>
        <v/>
      </c>
    </row>
    <row r="379">
      <c r="A379" s="22" t="n"/>
      <c r="B379" s="22" t="n"/>
      <c r="C379" s="22" t="n"/>
      <c r="D379" s="22" t="n"/>
      <c r="E379" s="22" t="n"/>
      <c r="F379" s="22" t="n"/>
      <c r="G379" s="22" t="n"/>
      <c r="H379" s="33" t="n"/>
      <c r="I379" s="22" t="n"/>
      <c r="J379" s="22" t="n"/>
      <c r="K379" s="33" t="n"/>
      <c r="L379" s="33" t="n"/>
      <c r="M379" s="33" t="n"/>
      <c r="N379" s="24" t="n"/>
      <c r="O379" s="33" t="n"/>
      <c r="P379" s="24" t="n"/>
      <c r="Q379" s="24" t="n"/>
      <c r="R379" s="25">
        <f>IF($A379="","",IF(OR($J379="Resolved",$J379="Canceled"),"Closed","Active"))</f>
        <v/>
      </c>
      <c r="S379" s="26">
        <f>IF(OR($A379="",$H379=""),"",MAX(0,IF(AND($J379="Resolved",ISNUMBER($O379)),$O379,Dashboard!$B$3)-$H379))</f>
        <v/>
      </c>
      <c r="T379" s="26">
        <f>IF($A379="","",IF($L379="","",MAX(0,Dashboard!$B$3-$L379)))</f>
        <v/>
      </c>
      <c r="U379" s="25">
        <f>IF($S379="","",IF($S379&lt;=7,"0–7 Days",IF($S379&lt;=14,"8–14 Days",IF($S379&lt;=30,"15–30 Days",IF($S379&lt;=60,"31–60 Days","61+ Days")))))</f>
        <v/>
      </c>
      <c r="V379" s="25">
        <f>IF($A379="","",IF($R379="Closed","Closed",IF($K379="","No Target Date",IF($K379&lt;Dashboard!$B$3,"Overdue",IF($K379&lt;=Dashboard!$B$3+Dashboard!$E$3,"Due Soon","On Track")))))</f>
        <v/>
      </c>
      <c r="W379" s="25">
        <f>IF($A379="","",IF($R379="Closed","",IF(AND($M379&lt;&gt;"",$M379&lt;Dashboard!$B$3),"Follow-Up Needed",IF(AND($L379&lt;&gt;"",Dashboard!$B$3-$L379&gt;Dashboard!$I$3),"Follow-Up Needed",""))))</f>
        <v/>
      </c>
      <c r="X379" s="27">
        <f>IF($A379="","",IF(OR($E379="",$F379=""),"Missing Type or Category",IF(COUNTIFS(Lists!$E$2:$E$15,$F379,Lists!$F$2:$F$15,$E379)=1,"OK","Category Mismatch")))</f>
        <v/>
      </c>
      <c r="Y379" s="27">
        <f>IF($A379="","",IF($B379="","Missing Learner Alias",IF($C379="","Missing Program",IF($D379="","Missing Delivery Site",IF($E379="","Missing Hold Category",IF($F379="","Missing Hold Type",IF($G379="","Missing Priority",IF($H379="","Missing Date Opened",IF($J379="","Missing Status",IF(AND($R379="Active",$K379=""),"Missing Target Date",IF(AND($J379="Resolved",$O379=""),"Missing Resolution Date",IF(AND(OR($J379="Resolved",$J379="Canceled"),$P379=""),"Missing Resolution Outcome",IF($X379&lt;&gt;"OK",$X379,"OK"))))))))))))</f>
        <v/>
      </c>
      <c r="Z379" s="27">
        <f>IF($A379="","",IF($Y379&lt;&gt;"OK","Data Issue",IF($G379="Critical","Critical",IF($V379="Overdue","Overdue",IF($W379="Follow-Up Needed","Follow-Up Needed",IF($I379="","Unassigned",""))))))</f>
        <v/>
      </c>
    </row>
    <row r="380">
      <c r="A380" s="22" t="n"/>
      <c r="B380" s="22" t="n"/>
      <c r="C380" s="22" t="n"/>
      <c r="D380" s="22" t="n"/>
      <c r="E380" s="22" t="n"/>
      <c r="F380" s="22" t="n"/>
      <c r="G380" s="22" t="n"/>
      <c r="H380" s="33" t="n"/>
      <c r="I380" s="22" t="n"/>
      <c r="J380" s="22" t="n"/>
      <c r="K380" s="33" t="n"/>
      <c r="L380" s="33" t="n"/>
      <c r="M380" s="33" t="n"/>
      <c r="N380" s="24" t="n"/>
      <c r="O380" s="33" t="n"/>
      <c r="P380" s="24" t="n"/>
      <c r="Q380" s="24" t="n"/>
      <c r="R380" s="25">
        <f>IF($A380="","",IF(OR($J380="Resolved",$J380="Canceled"),"Closed","Active"))</f>
        <v/>
      </c>
      <c r="S380" s="26">
        <f>IF(OR($A380="",$H380=""),"",MAX(0,IF(AND($J380="Resolved",ISNUMBER($O380)),$O380,Dashboard!$B$3)-$H380))</f>
        <v/>
      </c>
      <c r="T380" s="26">
        <f>IF($A380="","",IF($L380="","",MAX(0,Dashboard!$B$3-$L380)))</f>
        <v/>
      </c>
      <c r="U380" s="25">
        <f>IF($S380="","",IF($S380&lt;=7,"0–7 Days",IF($S380&lt;=14,"8–14 Days",IF($S380&lt;=30,"15–30 Days",IF($S380&lt;=60,"31–60 Days","61+ Days")))))</f>
        <v/>
      </c>
      <c r="V380" s="25">
        <f>IF($A380="","",IF($R380="Closed","Closed",IF($K380="","No Target Date",IF($K380&lt;Dashboard!$B$3,"Overdue",IF($K380&lt;=Dashboard!$B$3+Dashboard!$E$3,"Due Soon","On Track")))))</f>
        <v/>
      </c>
      <c r="W380" s="25">
        <f>IF($A380="","",IF($R380="Closed","",IF(AND($M380&lt;&gt;"",$M380&lt;Dashboard!$B$3),"Follow-Up Needed",IF(AND($L380&lt;&gt;"",Dashboard!$B$3-$L380&gt;Dashboard!$I$3),"Follow-Up Needed",""))))</f>
        <v/>
      </c>
      <c r="X380" s="27">
        <f>IF($A380="","",IF(OR($E380="",$F380=""),"Missing Type or Category",IF(COUNTIFS(Lists!$E$2:$E$15,$F380,Lists!$F$2:$F$15,$E380)=1,"OK","Category Mismatch")))</f>
        <v/>
      </c>
      <c r="Y380" s="27">
        <f>IF($A380="","",IF($B380="","Missing Learner Alias",IF($C380="","Missing Program",IF($D380="","Missing Delivery Site",IF($E380="","Missing Hold Category",IF($F380="","Missing Hold Type",IF($G380="","Missing Priority",IF($H380="","Missing Date Opened",IF($J380="","Missing Status",IF(AND($R380="Active",$K380=""),"Missing Target Date",IF(AND($J380="Resolved",$O380=""),"Missing Resolution Date",IF(AND(OR($J380="Resolved",$J380="Canceled"),$P380=""),"Missing Resolution Outcome",IF($X380&lt;&gt;"OK",$X380,"OK"))))))))))))</f>
        <v/>
      </c>
      <c r="Z380" s="27">
        <f>IF($A380="","",IF($Y380&lt;&gt;"OK","Data Issue",IF($G380="Critical","Critical",IF($V380="Overdue","Overdue",IF($W380="Follow-Up Needed","Follow-Up Needed",IF($I380="","Unassigned",""))))))</f>
        <v/>
      </c>
    </row>
    <row r="381">
      <c r="A381" s="22" t="n"/>
      <c r="B381" s="22" t="n"/>
      <c r="C381" s="22" t="n"/>
      <c r="D381" s="22" t="n"/>
      <c r="E381" s="22" t="n"/>
      <c r="F381" s="22" t="n"/>
      <c r="G381" s="22" t="n"/>
      <c r="H381" s="33" t="n"/>
      <c r="I381" s="22" t="n"/>
      <c r="J381" s="22" t="n"/>
      <c r="K381" s="33" t="n"/>
      <c r="L381" s="33" t="n"/>
      <c r="M381" s="33" t="n"/>
      <c r="N381" s="24" t="n"/>
      <c r="O381" s="33" t="n"/>
      <c r="P381" s="24" t="n"/>
      <c r="Q381" s="24" t="n"/>
      <c r="R381" s="25">
        <f>IF($A381="","",IF(OR($J381="Resolved",$J381="Canceled"),"Closed","Active"))</f>
        <v/>
      </c>
      <c r="S381" s="26">
        <f>IF(OR($A381="",$H381=""),"",MAX(0,IF(AND($J381="Resolved",ISNUMBER($O381)),$O381,Dashboard!$B$3)-$H381))</f>
        <v/>
      </c>
      <c r="T381" s="26">
        <f>IF($A381="","",IF($L381="","",MAX(0,Dashboard!$B$3-$L381)))</f>
        <v/>
      </c>
      <c r="U381" s="25">
        <f>IF($S381="","",IF($S381&lt;=7,"0–7 Days",IF($S381&lt;=14,"8–14 Days",IF($S381&lt;=30,"15–30 Days",IF($S381&lt;=60,"31–60 Days","61+ Days")))))</f>
        <v/>
      </c>
      <c r="V381" s="25">
        <f>IF($A381="","",IF($R381="Closed","Closed",IF($K381="","No Target Date",IF($K381&lt;Dashboard!$B$3,"Overdue",IF($K381&lt;=Dashboard!$B$3+Dashboard!$E$3,"Due Soon","On Track")))))</f>
        <v/>
      </c>
      <c r="W381" s="25">
        <f>IF($A381="","",IF($R381="Closed","",IF(AND($M381&lt;&gt;"",$M381&lt;Dashboard!$B$3),"Follow-Up Needed",IF(AND($L381&lt;&gt;"",Dashboard!$B$3-$L381&gt;Dashboard!$I$3),"Follow-Up Needed",""))))</f>
        <v/>
      </c>
      <c r="X381" s="27">
        <f>IF($A381="","",IF(OR($E381="",$F381=""),"Missing Type or Category",IF(COUNTIFS(Lists!$E$2:$E$15,$F381,Lists!$F$2:$F$15,$E381)=1,"OK","Category Mismatch")))</f>
        <v/>
      </c>
      <c r="Y381" s="27">
        <f>IF($A381="","",IF($B381="","Missing Learner Alias",IF($C381="","Missing Program",IF($D381="","Missing Delivery Site",IF($E381="","Missing Hold Category",IF($F381="","Missing Hold Type",IF($G381="","Missing Priority",IF($H381="","Missing Date Opened",IF($J381="","Missing Status",IF(AND($R381="Active",$K381=""),"Missing Target Date",IF(AND($J381="Resolved",$O381=""),"Missing Resolution Date",IF(AND(OR($J381="Resolved",$J381="Canceled"),$P381=""),"Missing Resolution Outcome",IF($X381&lt;&gt;"OK",$X381,"OK"))))))))))))</f>
        <v/>
      </c>
      <c r="Z381" s="27">
        <f>IF($A381="","",IF($Y381&lt;&gt;"OK","Data Issue",IF($G381="Critical","Critical",IF($V381="Overdue","Overdue",IF($W381="Follow-Up Needed","Follow-Up Needed",IF($I381="","Unassigned",""))))))</f>
        <v/>
      </c>
    </row>
    <row r="382">
      <c r="A382" s="22" t="n"/>
      <c r="B382" s="22" t="n"/>
      <c r="C382" s="22" t="n"/>
      <c r="D382" s="22" t="n"/>
      <c r="E382" s="22" t="n"/>
      <c r="F382" s="22" t="n"/>
      <c r="G382" s="22" t="n"/>
      <c r="H382" s="33" t="n"/>
      <c r="I382" s="22" t="n"/>
      <c r="J382" s="22" t="n"/>
      <c r="K382" s="33" t="n"/>
      <c r="L382" s="33" t="n"/>
      <c r="M382" s="33" t="n"/>
      <c r="N382" s="24" t="n"/>
      <c r="O382" s="33" t="n"/>
      <c r="P382" s="24" t="n"/>
      <c r="Q382" s="24" t="n"/>
      <c r="R382" s="25">
        <f>IF($A382="","",IF(OR($J382="Resolved",$J382="Canceled"),"Closed","Active"))</f>
        <v/>
      </c>
      <c r="S382" s="26">
        <f>IF(OR($A382="",$H382=""),"",MAX(0,IF(AND($J382="Resolved",ISNUMBER($O382)),$O382,Dashboard!$B$3)-$H382))</f>
        <v/>
      </c>
      <c r="T382" s="26">
        <f>IF($A382="","",IF($L382="","",MAX(0,Dashboard!$B$3-$L382)))</f>
        <v/>
      </c>
      <c r="U382" s="25">
        <f>IF($S382="","",IF($S382&lt;=7,"0–7 Days",IF($S382&lt;=14,"8–14 Days",IF($S382&lt;=30,"15–30 Days",IF($S382&lt;=60,"31–60 Days","61+ Days")))))</f>
        <v/>
      </c>
      <c r="V382" s="25">
        <f>IF($A382="","",IF($R382="Closed","Closed",IF($K382="","No Target Date",IF($K382&lt;Dashboard!$B$3,"Overdue",IF($K382&lt;=Dashboard!$B$3+Dashboard!$E$3,"Due Soon","On Track")))))</f>
        <v/>
      </c>
      <c r="W382" s="25">
        <f>IF($A382="","",IF($R382="Closed","",IF(AND($M382&lt;&gt;"",$M382&lt;Dashboard!$B$3),"Follow-Up Needed",IF(AND($L382&lt;&gt;"",Dashboard!$B$3-$L382&gt;Dashboard!$I$3),"Follow-Up Needed",""))))</f>
        <v/>
      </c>
      <c r="X382" s="27">
        <f>IF($A382="","",IF(OR($E382="",$F382=""),"Missing Type or Category",IF(COUNTIFS(Lists!$E$2:$E$15,$F382,Lists!$F$2:$F$15,$E382)=1,"OK","Category Mismatch")))</f>
        <v/>
      </c>
      <c r="Y382" s="27">
        <f>IF($A382="","",IF($B382="","Missing Learner Alias",IF($C382="","Missing Program",IF($D382="","Missing Delivery Site",IF($E382="","Missing Hold Category",IF($F382="","Missing Hold Type",IF($G382="","Missing Priority",IF($H382="","Missing Date Opened",IF($J382="","Missing Status",IF(AND($R382="Active",$K382=""),"Missing Target Date",IF(AND($J382="Resolved",$O382=""),"Missing Resolution Date",IF(AND(OR($J382="Resolved",$J382="Canceled"),$P382=""),"Missing Resolution Outcome",IF($X382&lt;&gt;"OK",$X382,"OK"))))))))))))</f>
        <v/>
      </c>
      <c r="Z382" s="27">
        <f>IF($A382="","",IF($Y382&lt;&gt;"OK","Data Issue",IF($G382="Critical","Critical",IF($V382="Overdue","Overdue",IF($W382="Follow-Up Needed","Follow-Up Needed",IF($I382="","Unassigned",""))))))</f>
        <v/>
      </c>
    </row>
    <row r="383">
      <c r="A383" s="22" t="n"/>
      <c r="B383" s="22" t="n"/>
      <c r="C383" s="22" t="n"/>
      <c r="D383" s="22" t="n"/>
      <c r="E383" s="22" t="n"/>
      <c r="F383" s="22" t="n"/>
      <c r="G383" s="22" t="n"/>
      <c r="H383" s="33" t="n"/>
      <c r="I383" s="22" t="n"/>
      <c r="J383" s="22" t="n"/>
      <c r="K383" s="33" t="n"/>
      <c r="L383" s="33" t="n"/>
      <c r="M383" s="33" t="n"/>
      <c r="N383" s="24" t="n"/>
      <c r="O383" s="33" t="n"/>
      <c r="P383" s="24" t="n"/>
      <c r="Q383" s="24" t="n"/>
      <c r="R383" s="25">
        <f>IF($A383="","",IF(OR($J383="Resolved",$J383="Canceled"),"Closed","Active"))</f>
        <v/>
      </c>
      <c r="S383" s="26">
        <f>IF(OR($A383="",$H383=""),"",MAX(0,IF(AND($J383="Resolved",ISNUMBER($O383)),$O383,Dashboard!$B$3)-$H383))</f>
        <v/>
      </c>
      <c r="T383" s="26">
        <f>IF($A383="","",IF($L383="","",MAX(0,Dashboard!$B$3-$L383)))</f>
        <v/>
      </c>
      <c r="U383" s="25">
        <f>IF($S383="","",IF($S383&lt;=7,"0–7 Days",IF($S383&lt;=14,"8–14 Days",IF($S383&lt;=30,"15–30 Days",IF($S383&lt;=60,"31–60 Days","61+ Days")))))</f>
        <v/>
      </c>
      <c r="V383" s="25">
        <f>IF($A383="","",IF($R383="Closed","Closed",IF($K383="","No Target Date",IF($K383&lt;Dashboard!$B$3,"Overdue",IF($K383&lt;=Dashboard!$B$3+Dashboard!$E$3,"Due Soon","On Track")))))</f>
        <v/>
      </c>
      <c r="W383" s="25">
        <f>IF($A383="","",IF($R383="Closed","",IF(AND($M383&lt;&gt;"",$M383&lt;Dashboard!$B$3),"Follow-Up Needed",IF(AND($L383&lt;&gt;"",Dashboard!$B$3-$L383&gt;Dashboard!$I$3),"Follow-Up Needed",""))))</f>
        <v/>
      </c>
      <c r="X383" s="27">
        <f>IF($A383="","",IF(OR($E383="",$F383=""),"Missing Type or Category",IF(COUNTIFS(Lists!$E$2:$E$15,$F383,Lists!$F$2:$F$15,$E383)=1,"OK","Category Mismatch")))</f>
        <v/>
      </c>
      <c r="Y383" s="27">
        <f>IF($A383="","",IF($B383="","Missing Learner Alias",IF($C383="","Missing Program",IF($D383="","Missing Delivery Site",IF($E383="","Missing Hold Category",IF($F383="","Missing Hold Type",IF($G383="","Missing Priority",IF($H383="","Missing Date Opened",IF($J383="","Missing Status",IF(AND($R383="Active",$K383=""),"Missing Target Date",IF(AND($J383="Resolved",$O383=""),"Missing Resolution Date",IF(AND(OR($J383="Resolved",$J383="Canceled"),$P383=""),"Missing Resolution Outcome",IF($X383&lt;&gt;"OK",$X383,"OK"))))))))))))</f>
        <v/>
      </c>
      <c r="Z383" s="27">
        <f>IF($A383="","",IF($Y383&lt;&gt;"OK","Data Issue",IF($G383="Critical","Critical",IF($V383="Overdue","Overdue",IF($W383="Follow-Up Needed","Follow-Up Needed",IF($I383="","Unassigned",""))))))</f>
        <v/>
      </c>
    </row>
    <row r="384">
      <c r="A384" s="22" t="n"/>
      <c r="B384" s="22" t="n"/>
      <c r="C384" s="22" t="n"/>
      <c r="D384" s="22" t="n"/>
      <c r="E384" s="22" t="n"/>
      <c r="F384" s="22" t="n"/>
      <c r="G384" s="22" t="n"/>
      <c r="H384" s="33" t="n"/>
      <c r="I384" s="22" t="n"/>
      <c r="J384" s="22" t="n"/>
      <c r="K384" s="33" t="n"/>
      <c r="L384" s="33" t="n"/>
      <c r="M384" s="33" t="n"/>
      <c r="N384" s="24" t="n"/>
      <c r="O384" s="33" t="n"/>
      <c r="P384" s="24" t="n"/>
      <c r="Q384" s="24" t="n"/>
      <c r="R384" s="25">
        <f>IF($A384="","",IF(OR($J384="Resolved",$J384="Canceled"),"Closed","Active"))</f>
        <v/>
      </c>
      <c r="S384" s="26">
        <f>IF(OR($A384="",$H384=""),"",MAX(0,IF(AND($J384="Resolved",ISNUMBER($O384)),$O384,Dashboard!$B$3)-$H384))</f>
        <v/>
      </c>
      <c r="T384" s="26">
        <f>IF($A384="","",IF($L384="","",MAX(0,Dashboard!$B$3-$L384)))</f>
        <v/>
      </c>
      <c r="U384" s="25">
        <f>IF($S384="","",IF($S384&lt;=7,"0–7 Days",IF($S384&lt;=14,"8–14 Days",IF($S384&lt;=30,"15–30 Days",IF($S384&lt;=60,"31–60 Days","61+ Days")))))</f>
        <v/>
      </c>
      <c r="V384" s="25">
        <f>IF($A384="","",IF($R384="Closed","Closed",IF($K384="","No Target Date",IF($K384&lt;Dashboard!$B$3,"Overdue",IF($K384&lt;=Dashboard!$B$3+Dashboard!$E$3,"Due Soon","On Track")))))</f>
        <v/>
      </c>
      <c r="W384" s="25">
        <f>IF($A384="","",IF($R384="Closed","",IF(AND($M384&lt;&gt;"",$M384&lt;Dashboard!$B$3),"Follow-Up Needed",IF(AND($L384&lt;&gt;"",Dashboard!$B$3-$L384&gt;Dashboard!$I$3),"Follow-Up Needed",""))))</f>
        <v/>
      </c>
      <c r="X384" s="27">
        <f>IF($A384="","",IF(OR($E384="",$F384=""),"Missing Type or Category",IF(COUNTIFS(Lists!$E$2:$E$15,$F384,Lists!$F$2:$F$15,$E384)=1,"OK","Category Mismatch")))</f>
        <v/>
      </c>
      <c r="Y384" s="27">
        <f>IF($A384="","",IF($B384="","Missing Learner Alias",IF($C384="","Missing Program",IF($D384="","Missing Delivery Site",IF($E384="","Missing Hold Category",IF($F384="","Missing Hold Type",IF($G384="","Missing Priority",IF($H384="","Missing Date Opened",IF($J384="","Missing Status",IF(AND($R384="Active",$K384=""),"Missing Target Date",IF(AND($J384="Resolved",$O384=""),"Missing Resolution Date",IF(AND(OR($J384="Resolved",$J384="Canceled"),$P384=""),"Missing Resolution Outcome",IF($X384&lt;&gt;"OK",$X384,"OK"))))))))))))</f>
        <v/>
      </c>
      <c r="Z384" s="27">
        <f>IF($A384="","",IF($Y384&lt;&gt;"OK","Data Issue",IF($G384="Critical","Critical",IF($V384="Overdue","Overdue",IF($W384="Follow-Up Needed","Follow-Up Needed",IF($I384="","Unassigned",""))))))</f>
        <v/>
      </c>
    </row>
    <row r="385">
      <c r="A385" s="22" t="n"/>
      <c r="B385" s="22" t="n"/>
      <c r="C385" s="22" t="n"/>
      <c r="D385" s="22" t="n"/>
      <c r="E385" s="22" t="n"/>
      <c r="F385" s="22" t="n"/>
      <c r="G385" s="22" t="n"/>
      <c r="H385" s="33" t="n"/>
      <c r="I385" s="22" t="n"/>
      <c r="J385" s="22" t="n"/>
      <c r="K385" s="33" t="n"/>
      <c r="L385" s="33" t="n"/>
      <c r="M385" s="33" t="n"/>
      <c r="N385" s="24" t="n"/>
      <c r="O385" s="33" t="n"/>
      <c r="P385" s="24" t="n"/>
      <c r="Q385" s="24" t="n"/>
      <c r="R385" s="25">
        <f>IF($A385="","",IF(OR($J385="Resolved",$J385="Canceled"),"Closed","Active"))</f>
        <v/>
      </c>
      <c r="S385" s="26">
        <f>IF(OR($A385="",$H385=""),"",MAX(0,IF(AND($J385="Resolved",ISNUMBER($O385)),$O385,Dashboard!$B$3)-$H385))</f>
        <v/>
      </c>
      <c r="T385" s="26">
        <f>IF($A385="","",IF($L385="","",MAX(0,Dashboard!$B$3-$L385)))</f>
        <v/>
      </c>
      <c r="U385" s="25">
        <f>IF($S385="","",IF($S385&lt;=7,"0–7 Days",IF($S385&lt;=14,"8–14 Days",IF($S385&lt;=30,"15–30 Days",IF($S385&lt;=60,"31–60 Days","61+ Days")))))</f>
        <v/>
      </c>
      <c r="V385" s="25">
        <f>IF($A385="","",IF($R385="Closed","Closed",IF($K385="","No Target Date",IF($K385&lt;Dashboard!$B$3,"Overdue",IF($K385&lt;=Dashboard!$B$3+Dashboard!$E$3,"Due Soon","On Track")))))</f>
        <v/>
      </c>
      <c r="W385" s="25">
        <f>IF($A385="","",IF($R385="Closed","",IF(AND($M385&lt;&gt;"",$M385&lt;Dashboard!$B$3),"Follow-Up Needed",IF(AND($L385&lt;&gt;"",Dashboard!$B$3-$L385&gt;Dashboard!$I$3),"Follow-Up Needed",""))))</f>
        <v/>
      </c>
      <c r="X385" s="27">
        <f>IF($A385="","",IF(OR($E385="",$F385=""),"Missing Type or Category",IF(COUNTIFS(Lists!$E$2:$E$15,$F385,Lists!$F$2:$F$15,$E385)=1,"OK","Category Mismatch")))</f>
        <v/>
      </c>
      <c r="Y385" s="27">
        <f>IF($A385="","",IF($B385="","Missing Learner Alias",IF($C385="","Missing Program",IF($D385="","Missing Delivery Site",IF($E385="","Missing Hold Category",IF($F385="","Missing Hold Type",IF($G385="","Missing Priority",IF($H385="","Missing Date Opened",IF($J385="","Missing Status",IF(AND($R385="Active",$K385=""),"Missing Target Date",IF(AND($J385="Resolved",$O385=""),"Missing Resolution Date",IF(AND(OR($J385="Resolved",$J385="Canceled"),$P385=""),"Missing Resolution Outcome",IF($X385&lt;&gt;"OK",$X385,"OK"))))))))))))</f>
        <v/>
      </c>
      <c r="Z385" s="27">
        <f>IF($A385="","",IF($Y385&lt;&gt;"OK","Data Issue",IF($G385="Critical","Critical",IF($V385="Overdue","Overdue",IF($W385="Follow-Up Needed","Follow-Up Needed",IF($I385="","Unassigned",""))))))</f>
        <v/>
      </c>
    </row>
    <row r="386">
      <c r="A386" s="22" t="n"/>
      <c r="B386" s="22" t="n"/>
      <c r="C386" s="22" t="n"/>
      <c r="D386" s="22" t="n"/>
      <c r="E386" s="22" t="n"/>
      <c r="F386" s="22" t="n"/>
      <c r="G386" s="22" t="n"/>
      <c r="H386" s="33" t="n"/>
      <c r="I386" s="22" t="n"/>
      <c r="J386" s="22" t="n"/>
      <c r="K386" s="33" t="n"/>
      <c r="L386" s="33" t="n"/>
      <c r="M386" s="33" t="n"/>
      <c r="N386" s="24" t="n"/>
      <c r="O386" s="33" t="n"/>
      <c r="P386" s="24" t="n"/>
      <c r="Q386" s="24" t="n"/>
      <c r="R386" s="25">
        <f>IF($A386="","",IF(OR($J386="Resolved",$J386="Canceled"),"Closed","Active"))</f>
        <v/>
      </c>
      <c r="S386" s="26">
        <f>IF(OR($A386="",$H386=""),"",MAX(0,IF(AND($J386="Resolved",ISNUMBER($O386)),$O386,Dashboard!$B$3)-$H386))</f>
        <v/>
      </c>
      <c r="T386" s="26">
        <f>IF($A386="","",IF($L386="","",MAX(0,Dashboard!$B$3-$L386)))</f>
        <v/>
      </c>
      <c r="U386" s="25">
        <f>IF($S386="","",IF($S386&lt;=7,"0–7 Days",IF($S386&lt;=14,"8–14 Days",IF($S386&lt;=30,"15–30 Days",IF($S386&lt;=60,"31–60 Days","61+ Days")))))</f>
        <v/>
      </c>
      <c r="V386" s="25">
        <f>IF($A386="","",IF($R386="Closed","Closed",IF($K386="","No Target Date",IF($K386&lt;Dashboard!$B$3,"Overdue",IF($K386&lt;=Dashboard!$B$3+Dashboard!$E$3,"Due Soon","On Track")))))</f>
        <v/>
      </c>
      <c r="W386" s="25">
        <f>IF($A386="","",IF($R386="Closed","",IF(AND($M386&lt;&gt;"",$M386&lt;Dashboard!$B$3),"Follow-Up Needed",IF(AND($L386&lt;&gt;"",Dashboard!$B$3-$L386&gt;Dashboard!$I$3),"Follow-Up Needed",""))))</f>
        <v/>
      </c>
      <c r="X386" s="27">
        <f>IF($A386="","",IF(OR($E386="",$F386=""),"Missing Type or Category",IF(COUNTIFS(Lists!$E$2:$E$15,$F386,Lists!$F$2:$F$15,$E386)=1,"OK","Category Mismatch")))</f>
        <v/>
      </c>
      <c r="Y386" s="27">
        <f>IF($A386="","",IF($B386="","Missing Learner Alias",IF($C386="","Missing Program",IF($D386="","Missing Delivery Site",IF($E386="","Missing Hold Category",IF($F386="","Missing Hold Type",IF($G386="","Missing Priority",IF($H386="","Missing Date Opened",IF($J386="","Missing Status",IF(AND($R386="Active",$K386=""),"Missing Target Date",IF(AND($J386="Resolved",$O386=""),"Missing Resolution Date",IF(AND(OR($J386="Resolved",$J386="Canceled"),$P386=""),"Missing Resolution Outcome",IF($X386&lt;&gt;"OK",$X386,"OK"))))))))))))</f>
        <v/>
      </c>
      <c r="Z386" s="27">
        <f>IF($A386="","",IF($Y386&lt;&gt;"OK","Data Issue",IF($G386="Critical","Critical",IF($V386="Overdue","Overdue",IF($W386="Follow-Up Needed","Follow-Up Needed",IF($I386="","Unassigned",""))))))</f>
        <v/>
      </c>
    </row>
    <row r="387">
      <c r="A387" s="22" t="n"/>
      <c r="B387" s="22" t="n"/>
      <c r="C387" s="22" t="n"/>
      <c r="D387" s="22" t="n"/>
      <c r="E387" s="22" t="n"/>
      <c r="F387" s="22" t="n"/>
      <c r="G387" s="22" t="n"/>
      <c r="H387" s="33" t="n"/>
      <c r="I387" s="22" t="n"/>
      <c r="J387" s="22" t="n"/>
      <c r="K387" s="33" t="n"/>
      <c r="L387" s="33" t="n"/>
      <c r="M387" s="33" t="n"/>
      <c r="N387" s="24" t="n"/>
      <c r="O387" s="33" t="n"/>
      <c r="P387" s="24" t="n"/>
      <c r="Q387" s="24" t="n"/>
      <c r="R387" s="25">
        <f>IF($A387="","",IF(OR($J387="Resolved",$J387="Canceled"),"Closed","Active"))</f>
        <v/>
      </c>
      <c r="S387" s="26">
        <f>IF(OR($A387="",$H387=""),"",MAX(0,IF(AND($J387="Resolved",ISNUMBER($O387)),$O387,Dashboard!$B$3)-$H387))</f>
        <v/>
      </c>
      <c r="T387" s="26">
        <f>IF($A387="","",IF($L387="","",MAX(0,Dashboard!$B$3-$L387)))</f>
        <v/>
      </c>
      <c r="U387" s="25">
        <f>IF($S387="","",IF($S387&lt;=7,"0–7 Days",IF($S387&lt;=14,"8–14 Days",IF($S387&lt;=30,"15–30 Days",IF($S387&lt;=60,"31–60 Days","61+ Days")))))</f>
        <v/>
      </c>
      <c r="V387" s="25">
        <f>IF($A387="","",IF($R387="Closed","Closed",IF($K387="","No Target Date",IF($K387&lt;Dashboard!$B$3,"Overdue",IF($K387&lt;=Dashboard!$B$3+Dashboard!$E$3,"Due Soon","On Track")))))</f>
        <v/>
      </c>
      <c r="W387" s="25">
        <f>IF($A387="","",IF($R387="Closed","",IF(AND($M387&lt;&gt;"",$M387&lt;Dashboard!$B$3),"Follow-Up Needed",IF(AND($L387&lt;&gt;"",Dashboard!$B$3-$L387&gt;Dashboard!$I$3),"Follow-Up Needed",""))))</f>
        <v/>
      </c>
      <c r="X387" s="27">
        <f>IF($A387="","",IF(OR($E387="",$F387=""),"Missing Type or Category",IF(COUNTIFS(Lists!$E$2:$E$15,$F387,Lists!$F$2:$F$15,$E387)=1,"OK","Category Mismatch")))</f>
        <v/>
      </c>
      <c r="Y387" s="27">
        <f>IF($A387="","",IF($B387="","Missing Learner Alias",IF($C387="","Missing Program",IF($D387="","Missing Delivery Site",IF($E387="","Missing Hold Category",IF($F387="","Missing Hold Type",IF($G387="","Missing Priority",IF($H387="","Missing Date Opened",IF($J387="","Missing Status",IF(AND($R387="Active",$K387=""),"Missing Target Date",IF(AND($J387="Resolved",$O387=""),"Missing Resolution Date",IF(AND(OR($J387="Resolved",$J387="Canceled"),$P387=""),"Missing Resolution Outcome",IF($X387&lt;&gt;"OK",$X387,"OK"))))))))))))</f>
        <v/>
      </c>
      <c r="Z387" s="27">
        <f>IF($A387="","",IF($Y387&lt;&gt;"OK","Data Issue",IF($G387="Critical","Critical",IF($V387="Overdue","Overdue",IF($W387="Follow-Up Needed","Follow-Up Needed",IF($I387="","Unassigned",""))))))</f>
        <v/>
      </c>
    </row>
    <row r="388">
      <c r="A388" s="22" t="n"/>
      <c r="B388" s="22" t="n"/>
      <c r="C388" s="22" t="n"/>
      <c r="D388" s="22" t="n"/>
      <c r="E388" s="22" t="n"/>
      <c r="F388" s="22" t="n"/>
      <c r="G388" s="22" t="n"/>
      <c r="H388" s="33" t="n"/>
      <c r="I388" s="22" t="n"/>
      <c r="J388" s="22" t="n"/>
      <c r="K388" s="33" t="n"/>
      <c r="L388" s="33" t="n"/>
      <c r="M388" s="33" t="n"/>
      <c r="N388" s="24" t="n"/>
      <c r="O388" s="33" t="n"/>
      <c r="P388" s="24" t="n"/>
      <c r="Q388" s="24" t="n"/>
      <c r="R388" s="25">
        <f>IF($A388="","",IF(OR($J388="Resolved",$J388="Canceled"),"Closed","Active"))</f>
        <v/>
      </c>
      <c r="S388" s="26">
        <f>IF(OR($A388="",$H388=""),"",MAX(0,IF(AND($J388="Resolved",ISNUMBER($O388)),$O388,Dashboard!$B$3)-$H388))</f>
        <v/>
      </c>
      <c r="T388" s="26">
        <f>IF($A388="","",IF($L388="","",MAX(0,Dashboard!$B$3-$L388)))</f>
        <v/>
      </c>
      <c r="U388" s="25">
        <f>IF($S388="","",IF($S388&lt;=7,"0–7 Days",IF($S388&lt;=14,"8–14 Days",IF($S388&lt;=30,"15–30 Days",IF($S388&lt;=60,"31–60 Days","61+ Days")))))</f>
        <v/>
      </c>
      <c r="V388" s="25">
        <f>IF($A388="","",IF($R388="Closed","Closed",IF($K388="","No Target Date",IF($K388&lt;Dashboard!$B$3,"Overdue",IF($K388&lt;=Dashboard!$B$3+Dashboard!$E$3,"Due Soon","On Track")))))</f>
        <v/>
      </c>
      <c r="W388" s="25">
        <f>IF($A388="","",IF($R388="Closed","",IF(AND($M388&lt;&gt;"",$M388&lt;Dashboard!$B$3),"Follow-Up Needed",IF(AND($L388&lt;&gt;"",Dashboard!$B$3-$L388&gt;Dashboard!$I$3),"Follow-Up Needed",""))))</f>
        <v/>
      </c>
      <c r="X388" s="27">
        <f>IF($A388="","",IF(OR($E388="",$F388=""),"Missing Type or Category",IF(COUNTIFS(Lists!$E$2:$E$15,$F388,Lists!$F$2:$F$15,$E388)=1,"OK","Category Mismatch")))</f>
        <v/>
      </c>
      <c r="Y388" s="27">
        <f>IF($A388="","",IF($B388="","Missing Learner Alias",IF($C388="","Missing Program",IF($D388="","Missing Delivery Site",IF($E388="","Missing Hold Category",IF($F388="","Missing Hold Type",IF($G388="","Missing Priority",IF($H388="","Missing Date Opened",IF($J388="","Missing Status",IF(AND($R388="Active",$K388=""),"Missing Target Date",IF(AND($J388="Resolved",$O388=""),"Missing Resolution Date",IF(AND(OR($J388="Resolved",$J388="Canceled"),$P388=""),"Missing Resolution Outcome",IF($X388&lt;&gt;"OK",$X388,"OK"))))))))))))</f>
        <v/>
      </c>
      <c r="Z388" s="27">
        <f>IF($A388="","",IF($Y388&lt;&gt;"OK","Data Issue",IF($G388="Critical","Critical",IF($V388="Overdue","Overdue",IF($W388="Follow-Up Needed","Follow-Up Needed",IF($I388="","Unassigned",""))))))</f>
        <v/>
      </c>
    </row>
    <row r="389">
      <c r="A389" s="22" t="n"/>
      <c r="B389" s="22" t="n"/>
      <c r="C389" s="22" t="n"/>
      <c r="D389" s="22" t="n"/>
      <c r="E389" s="22" t="n"/>
      <c r="F389" s="22" t="n"/>
      <c r="G389" s="22" t="n"/>
      <c r="H389" s="33" t="n"/>
      <c r="I389" s="22" t="n"/>
      <c r="J389" s="22" t="n"/>
      <c r="K389" s="33" t="n"/>
      <c r="L389" s="33" t="n"/>
      <c r="M389" s="33" t="n"/>
      <c r="N389" s="24" t="n"/>
      <c r="O389" s="33" t="n"/>
      <c r="P389" s="24" t="n"/>
      <c r="Q389" s="24" t="n"/>
      <c r="R389" s="25">
        <f>IF($A389="","",IF(OR($J389="Resolved",$J389="Canceled"),"Closed","Active"))</f>
        <v/>
      </c>
      <c r="S389" s="26">
        <f>IF(OR($A389="",$H389=""),"",MAX(0,IF(AND($J389="Resolved",ISNUMBER($O389)),$O389,Dashboard!$B$3)-$H389))</f>
        <v/>
      </c>
      <c r="T389" s="26">
        <f>IF($A389="","",IF($L389="","",MAX(0,Dashboard!$B$3-$L389)))</f>
        <v/>
      </c>
      <c r="U389" s="25">
        <f>IF($S389="","",IF($S389&lt;=7,"0–7 Days",IF($S389&lt;=14,"8–14 Days",IF($S389&lt;=30,"15–30 Days",IF($S389&lt;=60,"31–60 Days","61+ Days")))))</f>
        <v/>
      </c>
      <c r="V389" s="25">
        <f>IF($A389="","",IF($R389="Closed","Closed",IF($K389="","No Target Date",IF($K389&lt;Dashboard!$B$3,"Overdue",IF($K389&lt;=Dashboard!$B$3+Dashboard!$E$3,"Due Soon","On Track")))))</f>
        <v/>
      </c>
      <c r="W389" s="25">
        <f>IF($A389="","",IF($R389="Closed","",IF(AND($M389&lt;&gt;"",$M389&lt;Dashboard!$B$3),"Follow-Up Needed",IF(AND($L389&lt;&gt;"",Dashboard!$B$3-$L389&gt;Dashboard!$I$3),"Follow-Up Needed",""))))</f>
        <v/>
      </c>
      <c r="X389" s="27">
        <f>IF($A389="","",IF(OR($E389="",$F389=""),"Missing Type or Category",IF(COUNTIFS(Lists!$E$2:$E$15,$F389,Lists!$F$2:$F$15,$E389)=1,"OK","Category Mismatch")))</f>
        <v/>
      </c>
      <c r="Y389" s="27">
        <f>IF($A389="","",IF($B389="","Missing Learner Alias",IF($C389="","Missing Program",IF($D389="","Missing Delivery Site",IF($E389="","Missing Hold Category",IF($F389="","Missing Hold Type",IF($G389="","Missing Priority",IF($H389="","Missing Date Opened",IF($J389="","Missing Status",IF(AND($R389="Active",$K389=""),"Missing Target Date",IF(AND($J389="Resolved",$O389=""),"Missing Resolution Date",IF(AND(OR($J389="Resolved",$J389="Canceled"),$P389=""),"Missing Resolution Outcome",IF($X389&lt;&gt;"OK",$X389,"OK"))))))))))))</f>
        <v/>
      </c>
      <c r="Z389" s="27">
        <f>IF($A389="","",IF($Y389&lt;&gt;"OK","Data Issue",IF($G389="Critical","Critical",IF($V389="Overdue","Overdue",IF($W389="Follow-Up Needed","Follow-Up Needed",IF($I389="","Unassigned",""))))))</f>
        <v/>
      </c>
    </row>
    <row r="390">
      <c r="A390" s="22" t="n"/>
      <c r="B390" s="22" t="n"/>
      <c r="C390" s="22" t="n"/>
      <c r="D390" s="22" t="n"/>
      <c r="E390" s="22" t="n"/>
      <c r="F390" s="22" t="n"/>
      <c r="G390" s="22" t="n"/>
      <c r="H390" s="33" t="n"/>
      <c r="I390" s="22" t="n"/>
      <c r="J390" s="22" t="n"/>
      <c r="K390" s="33" t="n"/>
      <c r="L390" s="33" t="n"/>
      <c r="M390" s="33" t="n"/>
      <c r="N390" s="24" t="n"/>
      <c r="O390" s="33" t="n"/>
      <c r="P390" s="24" t="n"/>
      <c r="Q390" s="24" t="n"/>
      <c r="R390" s="25">
        <f>IF($A390="","",IF(OR($J390="Resolved",$J390="Canceled"),"Closed","Active"))</f>
        <v/>
      </c>
      <c r="S390" s="26">
        <f>IF(OR($A390="",$H390=""),"",MAX(0,IF(AND($J390="Resolved",ISNUMBER($O390)),$O390,Dashboard!$B$3)-$H390))</f>
        <v/>
      </c>
      <c r="T390" s="26">
        <f>IF($A390="","",IF($L390="","",MAX(0,Dashboard!$B$3-$L390)))</f>
        <v/>
      </c>
      <c r="U390" s="25">
        <f>IF($S390="","",IF($S390&lt;=7,"0–7 Days",IF($S390&lt;=14,"8–14 Days",IF($S390&lt;=30,"15–30 Days",IF($S390&lt;=60,"31–60 Days","61+ Days")))))</f>
        <v/>
      </c>
      <c r="V390" s="25">
        <f>IF($A390="","",IF($R390="Closed","Closed",IF($K390="","No Target Date",IF($K390&lt;Dashboard!$B$3,"Overdue",IF($K390&lt;=Dashboard!$B$3+Dashboard!$E$3,"Due Soon","On Track")))))</f>
        <v/>
      </c>
      <c r="W390" s="25">
        <f>IF($A390="","",IF($R390="Closed","",IF(AND($M390&lt;&gt;"",$M390&lt;Dashboard!$B$3),"Follow-Up Needed",IF(AND($L390&lt;&gt;"",Dashboard!$B$3-$L390&gt;Dashboard!$I$3),"Follow-Up Needed",""))))</f>
        <v/>
      </c>
      <c r="X390" s="27">
        <f>IF($A390="","",IF(OR($E390="",$F390=""),"Missing Type or Category",IF(COUNTIFS(Lists!$E$2:$E$15,$F390,Lists!$F$2:$F$15,$E390)=1,"OK","Category Mismatch")))</f>
        <v/>
      </c>
      <c r="Y390" s="27">
        <f>IF($A390="","",IF($B390="","Missing Learner Alias",IF($C390="","Missing Program",IF($D390="","Missing Delivery Site",IF($E390="","Missing Hold Category",IF($F390="","Missing Hold Type",IF($G390="","Missing Priority",IF($H390="","Missing Date Opened",IF($J390="","Missing Status",IF(AND($R390="Active",$K390=""),"Missing Target Date",IF(AND($J390="Resolved",$O390=""),"Missing Resolution Date",IF(AND(OR($J390="Resolved",$J390="Canceled"),$P390=""),"Missing Resolution Outcome",IF($X390&lt;&gt;"OK",$X390,"OK"))))))))))))</f>
        <v/>
      </c>
      <c r="Z390" s="27">
        <f>IF($A390="","",IF($Y390&lt;&gt;"OK","Data Issue",IF($G390="Critical","Critical",IF($V390="Overdue","Overdue",IF($W390="Follow-Up Needed","Follow-Up Needed",IF($I390="","Unassigned",""))))))</f>
        <v/>
      </c>
    </row>
    <row r="391">
      <c r="A391" s="22" t="n"/>
      <c r="B391" s="22" t="n"/>
      <c r="C391" s="22" t="n"/>
      <c r="D391" s="22" t="n"/>
      <c r="E391" s="22" t="n"/>
      <c r="F391" s="22" t="n"/>
      <c r="G391" s="22" t="n"/>
      <c r="H391" s="33" t="n"/>
      <c r="I391" s="22" t="n"/>
      <c r="J391" s="22" t="n"/>
      <c r="K391" s="33" t="n"/>
      <c r="L391" s="33" t="n"/>
      <c r="M391" s="33" t="n"/>
      <c r="N391" s="24" t="n"/>
      <c r="O391" s="33" t="n"/>
      <c r="P391" s="24" t="n"/>
      <c r="Q391" s="24" t="n"/>
      <c r="R391" s="25">
        <f>IF($A391="","",IF(OR($J391="Resolved",$J391="Canceled"),"Closed","Active"))</f>
        <v/>
      </c>
      <c r="S391" s="26">
        <f>IF(OR($A391="",$H391=""),"",MAX(0,IF(AND($J391="Resolved",ISNUMBER($O391)),$O391,Dashboard!$B$3)-$H391))</f>
        <v/>
      </c>
      <c r="T391" s="26">
        <f>IF($A391="","",IF($L391="","",MAX(0,Dashboard!$B$3-$L391)))</f>
        <v/>
      </c>
      <c r="U391" s="25">
        <f>IF($S391="","",IF($S391&lt;=7,"0–7 Days",IF($S391&lt;=14,"8–14 Days",IF($S391&lt;=30,"15–30 Days",IF($S391&lt;=60,"31–60 Days","61+ Days")))))</f>
        <v/>
      </c>
      <c r="V391" s="25">
        <f>IF($A391="","",IF($R391="Closed","Closed",IF($K391="","No Target Date",IF($K391&lt;Dashboard!$B$3,"Overdue",IF($K391&lt;=Dashboard!$B$3+Dashboard!$E$3,"Due Soon","On Track")))))</f>
        <v/>
      </c>
      <c r="W391" s="25">
        <f>IF($A391="","",IF($R391="Closed","",IF(AND($M391&lt;&gt;"",$M391&lt;Dashboard!$B$3),"Follow-Up Needed",IF(AND($L391&lt;&gt;"",Dashboard!$B$3-$L391&gt;Dashboard!$I$3),"Follow-Up Needed",""))))</f>
        <v/>
      </c>
      <c r="X391" s="27">
        <f>IF($A391="","",IF(OR($E391="",$F391=""),"Missing Type or Category",IF(COUNTIFS(Lists!$E$2:$E$15,$F391,Lists!$F$2:$F$15,$E391)=1,"OK","Category Mismatch")))</f>
        <v/>
      </c>
      <c r="Y391" s="27">
        <f>IF($A391="","",IF($B391="","Missing Learner Alias",IF($C391="","Missing Program",IF($D391="","Missing Delivery Site",IF($E391="","Missing Hold Category",IF($F391="","Missing Hold Type",IF($G391="","Missing Priority",IF($H391="","Missing Date Opened",IF($J391="","Missing Status",IF(AND($R391="Active",$K391=""),"Missing Target Date",IF(AND($J391="Resolved",$O391=""),"Missing Resolution Date",IF(AND(OR($J391="Resolved",$J391="Canceled"),$P391=""),"Missing Resolution Outcome",IF($X391&lt;&gt;"OK",$X391,"OK"))))))))))))</f>
        <v/>
      </c>
      <c r="Z391" s="27">
        <f>IF($A391="","",IF($Y391&lt;&gt;"OK","Data Issue",IF($G391="Critical","Critical",IF($V391="Overdue","Overdue",IF($W391="Follow-Up Needed","Follow-Up Needed",IF($I391="","Unassigned",""))))))</f>
        <v/>
      </c>
    </row>
    <row r="392">
      <c r="A392" s="22" t="n"/>
      <c r="B392" s="22" t="n"/>
      <c r="C392" s="22" t="n"/>
      <c r="D392" s="22" t="n"/>
      <c r="E392" s="22" t="n"/>
      <c r="F392" s="22" t="n"/>
      <c r="G392" s="22" t="n"/>
      <c r="H392" s="33" t="n"/>
      <c r="I392" s="22" t="n"/>
      <c r="J392" s="22" t="n"/>
      <c r="K392" s="33" t="n"/>
      <c r="L392" s="33" t="n"/>
      <c r="M392" s="33" t="n"/>
      <c r="N392" s="24" t="n"/>
      <c r="O392" s="33" t="n"/>
      <c r="P392" s="24" t="n"/>
      <c r="Q392" s="24" t="n"/>
      <c r="R392" s="25">
        <f>IF($A392="","",IF(OR($J392="Resolved",$J392="Canceled"),"Closed","Active"))</f>
        <v/>
      </c>
      <c r="S392" s="26">
        <f>IF(OR($A392="",$H392=""),"",MAX(0,IF(AND($J392="Resolved",ISNUMBER($O392)),$O392,Dashboard!$B$3)-$H392))</f>
        <v/>
      </c>
      <c r="T392" s="26">
        <f>IF($A392="","",IF($L392="","",MAX(0,Dashboard!$B$3-$L392)))</f>
        <v/>
      </c>
      <c r="U392" s="25">
        <f>IF($S392="","",IF($S392&lt;=7,"0–7 Days",IF($S392&lt;=14,"8–14 Days",IF($S392&lt;=30,"15–30 Days",IF($S392&lt;=60,"31–60 Days","61+ Days")))))</f>
        <v/>
      </c>
      <c r="V392" s="25">
        <f>IF($A392="","",IF($R392="Closed","Closed",IF($K392="","No Target Date",IF($K392&lt;Dashboard!$B$3,"Overdue",IF($K392&lt;=Dashboard!$B$3+Dashboard!$E$3,"Due Soon","On Track")))))</f>
        <v/>
      </c>
      <c r="W392" s="25">
        <f>IF($A392="","",IF($R392="Closed","",IF(AND($M392&lt;&gt;"",$M392&lt;Dashboard!$B$3),"Follow-Up Needed",IF(AND($L392&lt;&gt;"",Dashboard!$B$3-$L392&gt;Dashboard!$I$3),"Follow-Up Needed",""))))</f>
        <v/>
      </c>
      <c r="X392" s="27">
        <f>IF($A392="","",IF(OR($E392="",$F392=""),"Missing Type or Category",IF(COUNTIFS(Lists!$E$2:$E$15,$F392,Lists!$F$2:$F$15,$E392)=1,"OK","Category Mismatch")))</f>
        <v/>
      </c>
      <c r="Y392" s="27">
        <f>IF($A392="","",IF($B392="","Missing Learner Alias",IF($C392="","Missing Program",IF($D392="","Missing Delivery Site",IF($E392="","Missing Hold Category",IF($F392="","Missing Hold Type",IF($G392="","Missing Priority",IF($H392="","Missing Date Opened",IF($J392="","Missing Status",IF(AND($R392="Active",$K392=""),"Missing Target Date",IF(AND($J392="Resolved",$O392=""),"Missing Resolution Date",IF(AND(OR($J392="Resolved",$J392="Canceled"),$P392=""),"Missing Resolution Outcome",IF($X392&lt;&gt;"OK",$X392,"OK"))))))))))))</f>
        <v/>
      </c>
      <c r="Z392" s="27">
        <f>IF($A392="","",IF($Y392&lt;&gt;"OK","Data Issue",IF($G392="Critical","Critical",IF($V392="Overdue","Overdue",IF($W392="Follow-Up Needed","Follow-Up Needed",IF($I392="","Unassigned",""))))))</f>
        <v/>
      </c>
    </row>
    <row r="393">
      <c r="A393" s="22" t="n"/>
      <c r="B393" s="22" t="n"/>
      <c r="C393" s="22" t="n"/>
      <c r="D393" s="22" t="n"/>
      <c r="E393" s="22" t="n"/>
      <c r="F393" s="22" t="n"/>
      <c r="G393" s="22" t="n"/>
      <c r="H393" s="33" t="n"/>
      <c r="I393" s="22" t="n"/>
      <c r="J393" s="22" t="n"/>
      <c r="K393" s="33" t="n"/>
      <c r="L393" s="33" t="n"/>
      <c r="M393" s="33" t="n"/>
      <c r="N393" s="24" t="n"/>
      <c r="O393" s="33" t="n"/>
      <c r="P393" s="24" t="n"/>
      <c r="Q393" s="24" t="n"/>
      <c r="R393" s="25">
        <f>IF($A393="","",IF(OR($J393="Resolved",$J393="Canceled"),"Closed","Active"))</f>
        <v/>
      </c>
      <c r="S393" s="26">
        <f>IF(OR($A393="",$H393=""),"",MAX(0,IF(AND($J393="Resolved",ISNUMBER($O393)),$O393,Dashboard!$B$3)-$H393))</f>
        <v/>
      </c>
      <c r="T393" s="26">
        <f>IF($A393="","",IF($L393="","",MAX(0,Dashboard!$B$3-$L393)))</f>
        <v/>
      </c>
      <c r="U393" s="25">
        <f>IF($S393="","",IF($S393&lt;=7,"0–7 Days",IF($S393&lt;=14,"8–14 Days",IF($S393&lt;=30,"15–30 Days",IF($S393&lt;=60,"31–60 Days","61+ Days")))))</f>
        <v/>
      </c>
      <c r="V393" s="25">
        <f>IF($A393="","",IF($R393="Closed","Closed",IF($K393="","No Target Date",IF($K393&lt;Dashboard!$B$3,"Overdue",IF($K393&lt;=Dashboard!$B$3+Dashboard!$E$3,"Due Soon","On Track")))))</f>
        <v/>
      </c>
      <c r="W393" s="25">
        <f>IF($A393="","",IF($R393="Closed","",IF(AND($M393&lt;&gt;"",$M393&lt;Dashboard!$B$3),"Follow-Up Needed",IF(AND($L393&lt;&gt;"",Dashboard!$B$3-$L393&gt;Dashboard!$I$3),"Follow-Up Needed",""))))</f>
        <v/>
      </c>
      <c r="X393" s="27">
        <f>IF($A393="","",IF(OR($E393="",$F393=""),"Missing Type or Category",IF(COUNTIFS(Lists!$E$2:$E$15,$F393,Lists!$F$2:$F$15,$E393)=1,"OK","Category Mismatch")))</f>
        <v/>
      </c>
      <c r="Y393" s="27">
        <f>IF($A393="","",IF($B393="","Missing Learner Alias",IF($C393="","Missing Program",IF($D393="","Missing Delivery Site",IF($E393="","Missing Hold Category",IF($F393="","Missing Hold Type",IF($G393="","Missing Priority",IF($H393="","Missing Date Opened",IF($J393="","Missing Status",IF(AND($R393="Active",$K393=""),"Missing Target Date",IF(AND($J393="Resolved",$O393=""),"Missing Resolution Date",IF(AND(OR($J393="Resolved",$J393="Canceled"),$P393=""),"Missing Resolution Outcome",IF($X393&lt;&gt;"OK",$X393,"OK"))))))))))))</f>
        <v/>
      </c>
      <c r="Z393" s="27">
        <f>IF($A393="","",IF($Y393&lt;&gt;"OK","Data Issue",IF($G393="Critical","Critical",IF($V393="Overdue","Overdue",IF($W393="Follow-Up Needed","Follow-Up Needed",IF($I393="","Unassigned",""))))))</f>
        <v/>
      </c>
    </row>
    <row r="394">
      <c r="A394" s="22" t="n"/>
      <c r="B394" s="22" t="n"/>
      <c r="C394" s="22" t="n"/>
      <c r="D394" s="22" t="n"/>
      <c r="E394" s="22" t="n"/>
      <c r="F394" s="22" t="n"/>
      <c r="G394" s="22" t="n"/>
      <c r="H394" s="33" t="n"/>
      <c r="I394" s="22" t="n"/>
      <c r="J394" s="22" t="n"/>
      <c r="K394" s="33" t="n"/>
      <c r="L394" s="33" t="n"/>
      <c r="M394" s="33" t="n"/>
      <c r="N394" s="24" t="n"/>
      <c r="O394" s="33" t="n"/>
      <c r="P394" s="24" t="n"/>
      <c r="Q394" s="24" t="n"/>
      <c r="R394" s="25">
        <f>IF($A394="","",IF(OR($J394="Resolved",$J394="Canceled"),"Closed","Active"))</f>
        <v/>
      </c>
      <c r="S394" s="26">
        <f>IF(OR($A394="",$H394=""),"",MAX(0,IF(AND($J394="Resolved",ISNUMBER($O394)),$O394,Dashboard!$B$3)-$H394))</f>
        <v/>
      </c>
      <c r="T394" s="26">
        <f>IF($A394="","",IF($L394="","",MAX(0,Dashboard!$B$3-$L394)))</f>
        <v/>
      </c>
      <c r="U394" s="25">
        <f>IF($S394="","",IF($S394&lt;=7,"0–7 Days",IF($S394&lt;=14,"8–14 Days",IF($S394&lt;=30,"15–30 Days",IF($S394&lt;=60,"31–60 Days","61+ Days")))))</f>
        <v/>
      </c>
      <c r="V394" s="25">
        <f>IF($A394="","",IF($R394="Closed","Closed",IF($K394="","No Target Date",IF($K394&lt;Dashboard!$B$3,"Overdue",IF($K394&lt;=Dashboard!$B$3+Dashboard!$E$3,"Due Soon","On Track")))))</f>
        <v/>
      </c>
      <c r="W394" s="25">
        <f>IF($A394="","",IF($R394="Closed","",IF(AND($M394&lt;&gt;"",$M394&lt;Dashboard!$B$3),"Follow-Up Needed",IF(AND($L394&lt;&gt;"",Dashboard!$B$3-$L394&gt;Dashboard!$I$3),"Follow-Up Needed",""))))</f>
        <v/>
      </c>
      <c r="X394" s="27">
        <f>IF($A394="","",IF(OR($E394="",$F394=""),"Missing Type or Category",IF(COUNTIFS(Lists!$E$2:$E$15,$F394,Lists!$F$2:$F$15,$E394)=1,"OK","Category Mismatch")))</f>
        <v/>
      </c>
      <c r="Y394" s="27">
        <f>IF($A394="","",IF($B394="","Missing Learner Alias",IF($C394="","Missing Program",IF($D394="","Missing Delivery Site",IF($E394="","Missing Hold Category",IF($F394="","Missing Hold Type",IF($G394="","Missing Priority",IF($H394="","Missing Date Opened",IF($J394="","Missing Status",IF(AND($R394="Active",$K394=""),"Missing Target Date",IF(AND($J394="Resolved",$O394=""),"Missing Resolution Date",IF(AND(OR($J394="Resolved",$J394="Canceled"),$P394=""),"Missing Resolution Outcome",IF($X394&lt;&gt;"OK",$X394,"OK"))))))))))))</f>
        <v/>
      </c>
      <c r="Z394" s="27">
        <f>IF($A394="","",IF($Y394&lt;&gt;"OK","Data Issue",IF($G394="Critical","Critical",IF($V394="Overdue","Overdue",IF($W394="Follow-Up Needed","Follow-Up Needed",IF($I394="","Unassigned",""))))))</f>
        <v/>
      </c>
    </row>
    <row r="395">
      <c r="A395" s="22" t="n"/>
      <c r="B395" s="22" t="n"/>
      <c r="C395" s="22" t="n"/>
      <c r="D395" s="22" t="n"/>
      <c r="E395" s="22" t="n"/>
      <c r="F395" s="22" t="n"/>
      <c r="G395" s="22" t="n"/>
      <c r="H395" s="33" t="n"/>
      <c r="I395" s="22" t="n"/>
      <c r="J395" s="22" t="n"/>
      <c r="K395" s="33" t="n"/>
      <c r="L395" s="33" t="n"/>
      <c r="M395" s="33" t="n"/>
      <c r="N395" s="24" t="n"/>
      <c r="O395" s="33" t="n"/>
      <c r="P395" s="24" t="n"/>
      <c r="Q395" s="24" t="n"/>
      <c r="R395" s="25">
        <f>IF($A395="","",IF(OR($J395="Resolved",$J395="Canceled"),"Closed","Active"))</f>
        <v/>
      </c>
      <c r="S395" s="26">
        <f>IF(OR($A395="",$H395=""),"",MAX(0,IF(AND($J395="Resolved",ISNUMBER($O395)),$O395,Dashboard!$B$3)-$H395))</f>
        <v/>
      </c>
      <c r="T395" s="26">
        <f>IF($A395="","",IF($L395="","",MAX(0,Dashboard!$B$3-$L395)))</f>
        <v/>
      </c>
      <c r="U395" s="25">
        <f>IF($S395="","",IF($S395&lt;=7,"0–7 Days",IF($S395&lt;=14,"8–14 Days",IF($S395&lt;=30,"15–30 Days",IF($S395&lt;=60,"31–60 Days","61+ Days")))))</f>
        <v/>
      </c>
      <c r="V395" s="25">
        <f>IF($A395="","",IF($R395="Closed","Closed",IF($K395="","No Target Date",IF($K395&lt;Dashboard!$B$3,"Overdue",IF($K395&lt;=Dashboard!$B$3+Dashboard!$E$3,"Due Soon","On Track")))))</f>
        <v/>
      </c>
      <c r="W395" s="25">
        <f>IF($A395="","",IF($R395="Closed","",IF(AND($M395&lt;&gt;"",$M395&lt;Dashboard!$B$3),"Follow-Up Needed",IF(AND($L395&lt;&gt;"",Dashboard!$B$3-$L395&gt;Dashboard!$I$3),"Follow-Up Needed",""))))</f>
        <v/>
      </c>
      <c r="X395" s="27">
        <f>IF($A395="","",IF(OR($E395="",$F395=""),"Missing Type or Category",IF(COUNTIFS(Lists!$E$2:$E$15,$F395,Lists!$F$2:$F$15,$E395)=1,"OK","Category Mismatch")))</f>
        <v/>
      </c>
      <c r="Y395" s="27">
        <f>IF($A395="","",IF($B395="","Missing Learner Alias",IF($C395="","Missing Program",IF($D395="","Missing Delivery Site",IF($E395="","Missing Hold Category",IF($F395="","Missing Hold Type",IF($G395="","Missing Priority",IF($H395="","Missing Date Opened",IF($J395="","Missing Status",IF(AND($R395="Active",$K395=""),"Missing Target Date",IF(AND($J395="Resolved",$O395=""),"Missing Resolution Date",IF(AND(OR($J395="Resolved",$J395="Canceled"),$P395=""),"Missing Resolution Outcome",IF($X395&lt;&gt;"OK",$X395,"OK"))))))))))))</f>
        <v/>
      </c>
      <c r="Z395" s="27">
        <f>IF($A395="","",IF($Y395&lt;&gt;"OK","Data Issue",IF($G395="Critical","Critical",IF($V395="Overdue","Overdue",IF($W395="Follow-Up Needed","Follow-Up Needed",IF($I395="","Unassigned",""))))))</f>
        <v/>
      </c>
    </row>
    <row r="396">
      <c r="A396" s="22" t="n"/>
      <c r="B396" s="22" t="n"/>
      <c r="C396" s="22" t="n"/>
      <c r="D396" s="22" t="n"/>
      <c r="E396" s="22" t="n"/>
      <c r="F396" s="22" t="n"/>
      <c r="G396" s="22" t="n"/>
      <c r="H396" s="33" t="n"/>
      <c r="I396" s="22" t="n"/>
      <c r="J396" s="22" t="n"/>
      <c r="K396" s="33" t="n"/>
      <c r="L396" s="33" t="n"/>
      <c r="M396" s="33" t="n"/>
      <c r="N396" s="24" t="n"/>
      <c r="O396" s="33" t="n"/>
      <c r="P396" s="24" t="n"/>
      <c r="Q396" s="24" t="n"/>
      <c r="R396" s="25">
        <f>IF($A396="","",IF(OR($J396="Resolved",$J396="Canceled"),"Closed","Active"))</f>
        <v/>
      </c>
      <c r="S396" s="26">
        <f>IF(OR($A396="",$H396=""),"",MAX(0,IF(AND($J396="Resolved",ISNUMBER($O396)),$O396,Dashboard!$B$3)-$H396))</f>
        <v/>
      </c>
      <c r="T396" s="26">
        <f>IF($A396="","",IF($L396="","",MAX(0,Dashboard!$B$3-$L396)))</f>
        <v/>
      </c>
      <c r="U396" s="25">
        <f>IF($S396="","",IF($S396&lt;=7,"0–7 Days",IF($S396&lt;=14,"8–14 Days",IF($S396&lt;=30,"15–30 Days",IF($S396&lt;=60,"31–60 Days","61+ Days")))))</f>
        <v/>
      </c>
      <c r="V396" s="25">
        <f>IF($A396="","",IF($R396="Closed","Closed",IF($K396="","No Target Date",IF($K396&lt;Dashboard!$B$3,"Overdue",IF($K396&lt;=Dashboard!$B$3+Dashboard!$E$3,"Due Soon","On Track")))))</f>
        <v/>
      </c>
      <c r="W396" s="25">
        <f>IF($A396="","",IF($R396="Closed","",IF(AND($M396&lt;&gt;"",$M396&lt;Dashboard!$B$3),"Follow-Up Needed",IF(AND($L396&lt;&gt;"",Dashboard!$B$3-$L396&gt;Dashboard!$I$3),"Follow-Up Needed",""))))</f>
        <v/>
      </c>
      <c r="X396" s="27">
        <f>IF($A396="","",IF(OR($E396="",$F396=""),"Missing Type or Category",IF(COUNTIFS(Lists!$E$2:$E$15,$F396,Lists!$F$2:$F$15,$E396)=1,"OK","Category Mismatch")))</f>
        <v/>
      </c>
      <c r="Y396" s="27">
        <f>IF($A396="","",IF($B396="","Missing Learner Alias",IF($C396="","Missing Program",IF($D396="","Missing Delivery Site",IF($E396="","Missing Hold Category",IF($F396="","Missing Hold Type",IF($G396="","Missing Priority",IF($H396="","Missing Date Opened",IF($J396="","Missing Status",IF(AND($R396="Active",$K396=""),"Missing Target Date",IF(AND($J396="Resolved",$O396=""),"Missing Resolution Date",IF(AND(OR($J396="Resolved",$J396="Canceled"),$P396=""),"Missing Resolution Outcome",IF($X396&lt;&gt;"OK",$X396,"OK"))))))))))))</f>
        <v/>
      </c>
      <c r="Z396" s="27">
        <f>IF($A396="","",IF($Y396&lt;&gt;"OK","Data Issue",IF($G396="Critical","Critical",IF($V396="Overdue","Overdue",IF($W396="Follow-Up Needed","Follow-Up Needed",IF($I396="","Unassigned",""))))))</f>
        <v/>
      </c>
    </row>
    <row r="397">
      <c r="A397" s="22" t="n"/>
      <c r="B397" s="22" t="n"/>
      <c r="C397" s="22" t="n"/>
      <c r="D397" s="22" t="n"/>
      <c r="E397" s="22" t="n"/>
      <c r="F397" s="22" t="n"/>
      <c r="G397" s="22" t="n"/>
      <c r="H397" s="33" t="n"/>
      <c r="I397" s="22" t="n"/>
      <c r="J397" s="22" t="n"/>
      <c r="K397" s="33" t="n"/>
      <c r="L397" s="33" t="n"/>
      <c r="M397" s="33" t="n"/>
      <c r="N397" s="24" t="n"/>
      <c r="O397" s="33" t="n"/>
      <c r="P397" s="24" t="n"/>
      <c r="Q397" s="24" t="n"/>
      <c r="R397" s="25">
        <f>IF($A397="","",IF(OR($J397="Resolved",$J397="Canceled"),"Closed","Active"))</f>
        <v/>
      </c>
      <c r="S397" s="26">
        <f>IF(OR($A397="",$H397=""),"",MAX(0,IF(AND($J397="Resolved",ISNUMBER($O397)),$O397,Dashboard!$B$3)-$H397))</f>
        <v/>
      </c>
      <c r="T397" s="26">
        <f>IF($A397="","",IF($L397="","",MAX(0,Dashboard!$B$3-$L397)))</f>
        <v/>
      </c>
      <c r="U397" s="25">
        <f>IF($S397="","",IF($S397&lt;=7,"0–7 Days",IF($S397&lt;=14,"8–14 Days",IF($S397&lt;=30,"15–30 Days",IF($S397&lt;=60,"31–60 Days","61+ Days")))))</f>
        <v/>
      </c>
      <c r="V397" s="25">
        <f>IF($A397="","",IF($R397="Closed","Closed",IF($K397="","No Target Date",IF($K397&lt;Dashboard!$B$3,"Overdue",IF($K397&lt;=Dashboard!$B$3+Dashboard!$E$3,"Due Soon","On Track")))))</f>
        <v/>
      </c>
      <c r="W397" s="25">
        <f>IF($A397="","",IF($R397="Closed","",IF(AND($M397&lt;&gt;"",$M397&lt;Dashboard!$B$3),"Follow-Up Needed",IF(AND($L397&lt;&gt;"",Dashboard!$B$3-$L397&gt;Dashboard!$I$3),"Follow-Up Needed",""))))</f>
        <v/>
      </c>
      <c r="X397" s="27">
        <f>IF($A397="","",IF(OR($E397="",$F397=""),"Missing Type or Category",IF(COUNTIFS(Lists!$E$2:$E$15,$F397,Lists!$F$2:$F$15,$E397)=1,"OK","Category Mismatch")))</f>
        <v/>
      </c>
      <c r="Y397" s="27">
        <f>IF($A397="","",IF($B397="","Missing Learner Alias",IF($C397="","Missing Program",IF($D397="","Missing Delivery Site",IF($E397="","Missing Hold Category",IF($F397="","Missing Hold Type",IF($G397="","Missing Priority",IF($H397="","Missing Date Opened",IF($J397="","Missing Status",IF(AND($R397="Active",$K397=""),"Missing Target Date",IF(AND($J397="Resolved",$O397=""),"Missing Resolution Date",IF(AND(OR($J397="Resolved",$J397="Canceled"),$P397=""),"Missing Resolution Outcome",IF($X397&lt;&gt;"OK",$X397,"OK"))))))))))))</f>
        <v/>
      </c>
      <c r="Z397" s="27">
        <f>IF($A397="","",IF($Y397&lt;&gt;"OK","Data Issue",IF($G397="Critical","Critical",IF($V397="Overdue","Overdue",IF($W397="Follow-Up Needed","Follow-Up Needed",IF($I397="","Unassigned",""))))))</f>
        <v/>
      </c>
    </row>
    <row r="398">
      <c r="A398" s="22" t="n"/>
      <c r="B398" s="22" t="n"/>
      <c r="C398" s="22" t="n"/>
      <c r="D398" s="22" t="n"/>
      <c r="E398" s="22" t="n"/>
      <c r="F398" s="22" t="n"/>
      <c r="G398" s="22" t="n"/>
      <c r="H398" s="33" t="n"/>
      <c r="I398" s="22" t="n"/>
      <c r="J398" s="22" t="n"/>
      <c r="K398" s="33" t="n"/>
      <c r="L398" s="33" t="n"/>
      <c r="M398" s="33" t="n"/>
      <c r="N398" s="24" t="n"/>
      <c r="O398" s="33" t="n"/>
      <c r="P398" s="24" t="n"/>
      <c r="Q398" s="24" t="n"/>
      <c r="R398" s="25">
        <f>IF($A398="","",IF(OR($J398="Resolved",$J398="Canceled"),"Closed","Active"))</f>
        <v/>
      </c>
      <c r="S398" s="26">
        <f>IF(OR($A398="",$H398=""),"",MAX(0,IF(AND($J398="Resolved",ISNUMBER($O398)),$O398,Dashboard!$B$3)-$H398))</f>
        <v/>
      </c>
      <c r="T398" s="26">
        <f>IF($A398="","",IF($L398="","",MAX(0,Dashboard!$B$3-$L398)))</f>
        <v/>
      </c>
      <c r="U398" s="25">
        <f>IF($S398="","",IF($S398&lt;=7,"0–7 Days",IF($S398&lt;=14,"8–14 Days",IF($S398&lt;=30,"15–30 Days",IF($S398&lt;=60,"31–60 Days","61+ Days")))))</f>
        <v/>
      </c>
      <c r="V398" s="25">
        <f>IF($A398="","",IF($R398="Closed","Closed",IF($K398="","No Target Date",IF($K398&lt;Dashboard!$B$3,"Overdue",IF($K398&lt;=Dashboard!$B$3+Dashboard!$E$3,"Due Soon","On Track")))))</f>
        <v/>
      </c>
      <c r="W398" s="25">
        <f>IF($A398="","",IF($R398="Closed","",IF(AND($M398&lt;&gt;"",$M398&lt;Dashboard!$B$3),"Follow-Up Needed",IF(AND($L398&lt;&gt;"",Dashboard!$B$3-$L398&gt;Dashboard!$I$3),"Follow-Up Needed",""))))</f>
        <v/>
      </c>
      <c r="X398" s="27">
        <f>IF($A398="","",IF(OR($E398="",$F398=""),"Missing Type or Category",IF(COUNTIFS(Lists!$E$2:$E$15,$F398,Lists!$F$2:$F$15,$E398)=1,"OK","Category Mismatch")))</f>
        <v/>
      </c>
      <c r="Y398" s="27">
        <f>IF($A398="","",IF($B398="","Missing Learner Alias",IF($C398="","Missing Program",IF($D398="","Missing Delivery Site",IF($E398="","Missing Hold Category",IF($F398="","Missing Hold Type",IF($G398="","Missing Priority",IF($H398="","Missing Date Opened",IF($J398="","Missing Status",IF(AND($R398="Active",$K398=""),"Missing Target Date",IF(AND($J398="Resolved",$O398=""),"Missing Resolution Date",IF(AND(OR($J398="Resolved",$J398="Canceled"),$P398=""),"Missing Resolution Outcome",IF($X398&lt;&gt;"OK",$X398,"OK"))))))))))))</f>
        <v/>
      </c>
      <c r="Z398" s="27">
        <f>IF($A398="","",IF($Y398&lt;&gt;"OK","Data Issue",IF($G398="Critical","Critical",IF($V398="Overdue","Overdue",IF($W398="Follow-Up Needed","Follow-Up Needed",IF($I398="","Unassigned",""))))))</f>
        <v/>
      </c>
    </row>
    <row r="399">
      <c r="A399" s="22" t="n"/>
      <c r="B399" s="22" t="n"/>
      <c r="C399" s="22" t="n"/>
      <c r="D399" s="22" t="n"/>
      <c r="E399" s="22" t="n"/>
      <c r="F399" s="22" t="n"/>
      <c r="G399" s="22" t="n"/>
      <c r="H399" s="33" t="n"/>
      <c r="I399" s="22" t="n"/>
      <c r="J399" s="22" t="n"/>
      <c r="K399" s="33" t="n"/>
      <c r="L399" s="33" t="n"/>
      <c r="M399" s="33" t="n"/>
      <c r="N399" s="24" t="n"/>
      <c r="O399" s="33" t="n"/>
      <c r="P399" s="24" t="n"/>
      <c r="Q399" s="24" t="n"/>
      <c r="R399" s="25">
        <f>IF($A399="","",IF(OR($J399="Resolved",$J399="Canceled"),"Closed","Active"))</f>
        <v/>
      </c>
      <c r="S399" s="26">
        <f>IF(OR($A399="",$H399=""),"",MAX(0,IF(AND($J399="Resolved",ISNUMBER($O399)),$O399,Dashboard!$B$3)-$H399))</f>
        <v/>
      </c>
      <c r="T399" s="26">
        <f>IF($A399="","",IF($L399="","",MAX(0,Dashboard!$B$3-$L399)))</f>
        <v/>
      </c>
      <c r="U399" s="25">
        <f>IF($S399="","",IF($S399&lt;=7,"0–7 Days",IF($S399&lt;=14,"8–14 Days",IF($S399&lt;=30,"15–30 Days",IF($S399&lt;=60,"31–60 Days","61+ Days")))))</f>
        <v/>
      </c>
      <c r="V399" s="25">
        <f>IF($A399="","",IF($R399="Closed","Closed",IF($K399="","No Target Date",IF($K399&lt;Dashboard!$B$3,"Overdue",IF($K399&lt;=Dashboard!$B$3+Dashboard!$E$3,"Due Soon","On Track")))))</f>
        <v/>
      </c>
      <c r="W399" s="25">
        <f>IF($A399="","",IF($R399="Closed","",IF(AND($M399&lt;&gt;"",$M399&lt;Dashboard!$B$3),"Follow-Up Needed",IF(AND($L399&lt;&gt;"",Dashboard!$B$3-$L399&gt;Dashboard!$I$3),"Follow-Up Needed",""))))</f>
        <v/>
      </c>
      <c r="X399" s="27">
        <f>IF($A399="","",IF(OR($E399="",$F399=""),"Missing Type or Category",IF(COUNTIFS(Lists!$E$2:$E$15,$F399,Lists!$F$2:$F$15,$E399)=1,"OK","Category Mismatch")))</f>
        <v/>
      </c>
      <c r="Y399" s="27">
        <f>IF($A399="","",IF($B399="","Missing Learner Alias",IF($C399="","Missing Program",IF($D399="","Missing Delivery Site",IF($E399="","Missing Hold Category",IF($F399="","Missing Hold Type",IF($G399="","Missing Priority",IF($H399="","Missing Date Opened",IF($J399="","Missing Status",IF(AND($R399="Active",$K399=""),"Missing Target Date",IF(AND($J399="Resolved",$O399=""),"Missing Resolution Date",IF(AND(OR($J399="Resolved",$J399="Canceled"),$P399=""),"Missing Resolution Outcome",IF($X399&lt;&gt;"OK",$X399,"OK"))))))))))))</f>
        <v/>
      </c>
      <c r="Z399" s="27">
        <f>IF($A399="","",IF($Y399&lt;&gt;"OK","Data Issue",IF($G399="Critical","Critical",IF($V399="Overdue","Overdue",IF($W399="Follow-Up Needed","Follow-Up Needed",IF($I399="","Unassigned",""))))))</f>
        <v/>
      </c>
    </row>
    <row r="400">
      <c r="A400" s="22" t="n"/>
      <c r="B400" s="22" t="n"/>
      <c r="C400" s="22" t="n"/>
      <c r="D400" s="22" t="n"/>
      <c r="E400" s="22" t="n"/>
      <c r="F400" s="22" t="n"/>
      <c r="G400" s="22" t="n"/>
      <c r="H400" s="33" t="n"/>
      <c r="I400" s="22" t="n"/>
      <c r="J400" s="22" t="n"/>
      <c r="K400" s="33" t="n"/>
      <c r="L400" s="33" t="n"/>
      <c r="M400" s="33" t="n"/>
      <c r="N400" s="24" t="n"/>
      <c r="O400" s="33" t="n"/>
      <c r="P400" s="24" t="n"/>
      <c r="Q400" s="24" t="n"/>
      <c r="R400" s="25">
        <f>IF($A400="","",IF(OR($J400="Resolved",$J400="Canceled"),"Closed","Active"))</f>
        <v/>
      </c>
      <c r="S400" s="26">
        <f>IF(OR($A400="",$H400=""),"",MAX(0,IF(AND($J400="Resolved",ISNUMBER($O400)),$O400,Dashboard!$B$3)-$H400))</f>
        <v/>
      </c>
      <c r="T400" s="26">
        <f>IF($A400="","",IF($L400="","",MAX(0,Dashboard!$B$3-$L400)))</f>
        <v/>
      </c>
      <c r="U400" s="25">
        <f>IF($S400="","",IF($S400&lt;=7,"0–7 Days",IF($S400&lt;=14,"8–14 Days",IF($S400&lt;=30,"15–30 Days",IF($S400&lt;=60,"31–60 Days","61+ Days")))))</f>
        <v/>
      </c>
      <c r="V400" s="25">
        <f>IF($A400="","",IF($R400="Closed","Closed",IF($K400="","No Target Date",IF($K400&lt;Dashboard!$B$3,"Overdue",IF($K400&lt;=Dashboard!$B$3+Dashboard!$E$3,"Due Soon","On Track")))))</f>
        <v/>
      </c>
      <c r="W400" s="25">
        <f>IF($A400="","",IF($R400="Closed","",IF(AND($M400&lt;&gt;"",$M400&lt;Dashboard!$B$3),"Follow-Up Needed",IF(AND($L400&lt;&gt;"",Dashboard!$B$3-$L400&gt;Dashboard!$I$3),"Follow-Up Needed",""))))</f>
        <v/>
      </c>
      <c r="X400" s="27">
        <f>IF($A400="","",IF(OR($E400="",$F400=""),"Missing Type or Category",IF(COUNTIFS(Lists!$E$2:$E$15,$F400,Lists!$F$2:$F$15,$E400)=1,"OK","Category Mismatch")))</f>
        <v/>
      </c>
      <c r="Y400" s="27">
        <f>IF($A400="","",IF($B400="","Missing Learner Alias",IF($C400="","Missing Program",IF($D400="","Missing Delivery Site",IF($E400="","Missing Hold Category",IF($F400="","Missing Hold Type",IF($G400="","Missing Priority",IF($H400="","Missing Date Opened",IF($J400="","Missing Status",IF(AND($R400="Active",$K400=""),"Missing Target Date",IF(AND($J400="Resolved",$O400=""),"Missing Resolution Date",IF(AND(OR($J400="Resolved",$J400="Canceled"),$P400=""),"Missing Resolution Outcome",IF($X400&lt;&gt;"OK",$X400,"OK"))))))))))))</f>
        <v/>
      </c>
      <c r="Z400" s="27">
        <f>IF($A400="","",IF($Y400&lt;&gt;"OK","Data Issue",IF($G400="Critical","Critical",IF($V400="Overdue","Overdue",IF($W400="Follow-Up Needed","Follow-Up Needed",IF($I400="","Unassigned",""))))))</f>
        <v/>
      </c>
    </row>
    <row r="401">
      <c r="A401" s="22" t="n"/>
      <c r="B401" s="22" t="n"/>
      <c r="C401" s="22" t="n"/>
      <c r="D401" s="22" t="n"/>
      <c r="E401" s="22" t="n"/>
      <c r="F401" s="22" t="n"/>
      <c r="G401" s="22" t="n"/>
      <c r="H401" s="33" t="n"/>
      <c r="I401" s="22" t="n"/>
      <c r="J401" s="22" t="n"/>
      <c r="K401" s="33" t="n"/>
      <c r="L401" s="33" t="n"/>
      <c r="M401" s="33" t="n"/>
      <c r="N401" s="24" t="n"/>
      <c r="O401" s="33" t="n"/>
      <c r="P401" s="24" t="n"/>
      <c r="Q401" s="24" t="n"/>
      <c r="R401" s="25">
        <f>IF($A401="","",IF(OR($J401="Resolved",$J401="Canceled"),"Closed","Active"))</f>
        <v/>
      </c>
      <c r="S401" s="26">
        <f>IF(OR($A401="",$H401=""),"",MAX(0,IF(AND($J401="Resolved",ISNUMBER($O401)),$O401,Dashboard!$B$3)-$H401))</f>
        <v/>
      </c>
      <c r="T401" s="26">
        <f>IF($A401="","",IF($L401="","",MAX(0,Dashboard!$B$3-$L401)))</f>
        <v/>
      </c>
      <c r="U401" s="25">
        <f>IF($S401="","",IF($S401&lt;=7,"0–7 Days",IF($S401&lt;=14,"8–14 Days",IF($S401&lt;=30,"15–30 Days",IF($S401&lt;=60,"31–60 Days","61+ Days")))))</f>
        <v/>
      </c>
      <c r="V401" s="25">
        <f>IF($A401="","",IF($R401="Closed","Closed",IF($K401="","No Target Date",IF($K401&lt;Dashboard!$B$3,"Overdue",IF($K401&lt;=Dashboard!$B$3+Dashboard!$E$3,"Due Soon","On Track")))))</f>
        <v/>
      </c>
      <c r="W401" s="25">
        <f>IF($A401="","",IF($R401="Closed","",IF(AND($M401&lt;&gt;"",$M401&lt;Dashboard!$B$3),"Follow-Up Needed",IF(AND($L401&lt;&gt;"",Dashboard!$B$3-$L401&gt;Dashboard!$I$3),"Follow-Up Needed",""))))</f>
        <v/>
      </c>
      <c r="X401" s="27">
        <f>IF($A401="","",IF(OR($E401="",$F401=""),"Missing Type or Category",IF(COUNTIFS(Lists!$E$2:$E$15,$F401,Lists!$F$2:$F$15,$E401)=1,"OK","Category Mismatch")))</f>
        <v/>
      </c>
      <c r="Y401" s="27">
        <f>IF($A401="","",IF($B401="","Missing Learner Alias",IF($C401="","Missing Program",IF($D401="","Missing Delivery Site",IF($E401="","Missing Hold Category",IF($F401="","Missing Hold Type",IF($G401="","Missing Priority",IF($H401="","Missing Date Opened",IF($J401="","Missing Status",IF(AND($R401="Active",$K401=""),"Missing Target Date",IF(AND($J401="Resolved",$O401=""),"Missing Resolution Date",IF(AND(OR($J401="Resolved",$J401="Canceled"),$P401=""),"Missing Resolution Outcome",IF($X401&lt;&gt;"OK",$X401,"OK"))))))))))))</f>
        <v/>
      </c>
      <c r="Z401" s="27">
        <f>IF($A401="","",IF($Y401&lt;&gt;"OK","Data Issue",IF($G401="Critical","Critical",IF($V401="Overdue","Overdue",IF($W401="Follow-Up Needed","Follow-Up Needed",IF($I401="","Unassigned",""))))))</f>
        <v/>
      </c>
    </row>
    <row r="402">
      <c r="A402" s="22" t="n"/>
      <c r="B402" s="22" t="n"/>
      <c r="C402" s="22" t="n"/>
      <c r="D402" s="22" t="n"/>
      <c r="E402" s="22" t="n"/>
      <c r="F402" s="22" t="n"/>
      <c r="G402" s="22" t="n"/>
      <c r="H402" s="33" t="n"/>
      <c r="I402" s="22" t="n"/>
      <c r="J402" s="22" t="n"/>
      <c r="K402" s="33" t="n"/>
      <c r="L402" s="33" t="n"/>
      <c r="M402" s="33" t="n"/>
      <c r="N402" s="24" t="n"/>
      <c r="O402" s="33" t="n"/>
      <c r="P402" s="24" t="n"/>
      <c r="Q402" s="24" t="n"/>
      <c r="R402" s="25">
        <f>IF($A402="","",IF(OR($J402="Resolved",$J402="Canceled"),"Closed","Active"))</f>
        <v/>
      </c>
      <c r="S402" s="26">
        <f>IF(OR($A402="",$H402=""),"",MAX(0,IF(AND($J402="Resolved",ISNUMBER($O402)),$O402,Dashboard!$B$3)-$H402))</f>
        <v/>
      </c>
      <c r="T402" s="26">
        <f>IF($A402="","",IF($L402="","",MAX(0,Dashboard!$B$3-$L402)))</f>
        <v/>
      </c>
      <c r="U402" s="25">
        <f>IF($S402="","",IF($S402&lt;=7,"0–7 Days",IF($S402&lt;=14,"8–14 Days",IF($S402&lt;=30,"15–30 Days",IF($S402&lt;=60,"31–60 Days","61+ Days")))))</f>
        <v/>
      </c>
      <c r="V402" s="25">
        <f>IF($A402="","",IF($R402="Closed","Closed",IF($K402="","No Target Date",IF($K402&lt;Dashboard!$B$3,"Overdue",IF($K402&lt;=Dashboard!$B$3+Dashboard!$E$3,"Due Soon","On Track")))))</f>
        <v/>
      </c>
      <c r="W402" s="25">
        <f>IF($A402="","",IF($R402="Closed","",IF(AND($M402&lt;&gt;"",$M402&lt;Dashboard!$B$3),"Follow-Up Needed",IF(AND($L402&lt;&gt;"",Dashboard!$B$3-$L402&gt;Dashboard!$I$3),"Follow-Up Needed",""))))</f>
        <v/>
      </c>
      <c r="X402" s="27">
        <f>IF($A402="","",IF(OR($E402="",$F402=""),"Missing Type or Category",IF(COUNTIFS(Lists!$E$2:$E$15,$F402,Lists!$F$2:$F$15,$E402)=1,"OK","Category Mismatch")))</f>
        <v/>
      </c>
      <c r="Y402" s="27">
        <f>IF($A402="","",IF($B402="","Missing Learner Alias",IF($C402="","Missing Program",IF($D402="","Missing Delivery Site",IF($E402="","Missing Hold Category",IF($F402="","Missing Hold Type",IF($G402="","Missing Priority",IF($H402="","Missing Date Opened",IF($J402="","Missing Status",IF(AND($R402="Active",$K402=""),"Missing Target Date",IF(AND($J402="Resolved",$O402=""),"Missing Resolution Date",IF(AND(OR($J402="Resolved",$J402="Canceled"),$P402=""),"Missing Resolution Outcome",IF($X402&lt;&gt;"OK",$X402,"OK"))))))))))))</f>
        <v/>
      </c>
      <c r="Z402" s="27">
        <f>IF($A402="","",IF($Y402&lt;&gt;"OK","Data Issue",IF($G402="Critical","Critical",IF($V402="Overdue","Overdue",IF($W402="Follow-Up Needed","Follow-Up Needed",IF($I402="","Unassigned",""))))))</f>
        <v/>
      </c>
    </row>
    <row r="403">
      <c r="A403" s="22" t="n"/>
      <c r="B403" s="22" t="n"/>
      <c r="C403" s="22" t="n"/>
      <c r="D403" s="22" t="n"/>
      <c r="E403" s="22" t="n"/>
      <c r="F403" s="22" t="n"/>
      <c r="G403" s="22" t="n"/>
      <c r="H403" s="33" t="n"/>
      <c r="I403" s="22" t="n"/>
      <c r="J403" s="22" t="n"/>
      <c r="K403" s="33" t="n"/>
      <c r="L403" s="33" t="n"/>
      <c r="M403" s="33" t="n"/>
      <c r="N403" s="24" t="n"/>
      <c r="O403" s="33" t="n"/>
      <c r="P403" s="24" t="n"/>
      <c r="Q403" s="24" t="n"/>
      <c r="R403" s="25">
        <f>IF($A403="","",IF(OR($J403="Resolved",$J403="Canceled"),"Closed","Active"))</f>
        <v/>
      </c>
      <c r="S403" s="26">
        <f>IF(OR($A403="",$H403=""),"",MAX(0,IF(AND($J403="Resolved",ISNUMBER($O403)),$O403,Dashboard!$B$3)-$H403))</f>
        <v/>
      </c>
      <c r="T403" s="26">
        <f>IF($A403="","",IF($L403="","",MAX(0,Dashboard!$B$3-$L403)))</f>
        <v/>
      </c>
      <c r="U403" s="25">
        <f>IF($S403="","",IF($S403&lt;=7,"0–7 Days",IF($S403&lt;=14,"8–14 Days",IF($S403&lt;=30,"15–30 Days",IF($S403&lt;=60,"31–60 Days","61+ Days")))))</f>
        <v/>
      </c>
      <c r="V403" s="25">
        <f>IF($A403="","",IF($R403="Closed","Closed",IF($K403="","No Target Date",IF($K403&lt;Dashboard!$B$3,"Overdue",IF($K403&lt;=Dashboard!$B$3+Dashboard!$E$3,"Due Soon","On Track")))))</f>
        <v/>
      </c>
      <c r="W403" s="25">
        <f>IF($A403="","",IF($R403="Closed","",IF(AND($M403&lt;&gt;"",$M403&lt;Dashboard!$B$3),"Follow-Up Needed",IF(AND($L403&lt;&gt;"",Dashboard!$B$3-$L403&gt;Dashboard!$I$3),"Follow-Up Needed",""))))</f>
        <v/>
      </c>
      <c r="X403" s="27">
        <f>IF($A403="","",IF(OR($E403="",$F403=""),"Missing Type or Category",IF(COUNTIFS(Lists!$E$2:$E$15,$F403,Lists!$F$2:$F$15,$E403)=1,"OK","Category Mismatch")))</f>
        <v/>
      </c>
      <c r="Y403" s="27">
        <f>IF($A403="","",IF($B403="","Missing Learner Alias",IF($C403="","Missing Program",IF($D403="","Missing Delivery Site",IF($E403="","Missing Hold Category",IF($F403="","Missing Hold Type",IF($G403="","Missing Priority",IF($H403="","Missing Date Opened",IF($J403="","Missing Status",IF(AND($R403="Active",$K403=""),"Missing Target Date",IF(AND($J403="Resolved",$O403=""),"Missing Resolution Date",IF(AND(OR($J403="Resolved",$J403="Canceled"),$P403=""),"Missing Resolution Outcome",IF($X403&lt;&gt;"OK",$X403,"OK"))))))))))))</f>
        <v/>
      </c>
      <c r="Z403" s="27">
        <f>IF($A403="","",IF($Y403&lt;&gt;"OK","Data Issue",IF($G403="Critical","Critical",IF($V403="Overdue","Overdue",IF($W403="Follow-Up Needed","Follow-Up Needed",IF($I403="","Unassigned",""))))))</f>
        <v/>
      </c>
    </row>
    <row r="404">
      <c r="A404" s="22" t="n"/>
      <c r="B404" s="22" t="n"/>
      <c r="C404" s="22" t="n"/>
      <c r="D404" s="22" t="n"/>
      <c r="E404" s="22" t="n"/>
      <c r="F404" s="22" t="n"/>
      <c r="G404" s="22" t="n"/>
      <c r="H404" s="33" t="n"/>
      <c r="I404" s="22" t="n"/>
      <c r="J404" s="22" t="n"/>
      <c r="K404" s="33" t="n"/>
      <c r="L404" s="33" t="n"/>
      <c r="M404" s="33" t="n"/>
      <c r="N404" s="24" t="n"/>
      <c r="O404" s="33" t="n"/>
      <c r="P404" s="24" t="n"/>
      <c r="Q404" s="24" t="n"/>
      <c r="R404" s="25">
        <f>IF($A404="","",IF(OR($J404="Resolved",$J404="Canceled"),"Closed","Active"))</f>
        <v/>
      </c>
      <c r="S404" s="26">
        <f>IF(OR($A404="",$H404=""),"",MAX(0,IF(AND($J404="Resolved",ISNUMBER($O404)),$O404,Dashboard!$B$3)-$H404))</f>
        <v/>
      </c>
      <c r="T404" s="26">
        <f>IF($A404="","",IF($L404="","",MAX(0,Dashboard!$B$3-$L404)))</f>
        <v/>
      </c>
      <c r="U404" s="25">
        <f>IF($S404="","",IF($S404&lt;=7,"0–7 Days",IF($S404&lt;=14,"8–14 Days",IF($S404&lt;=30,"15–30 Days",IF($S404&lt;=60,"31–60 Days","61+ Days")))))</f>
        <v/>
      </c>
      <c r="V404" s="25">
        <f>IF($A404="","",IF($R404="Closed","Closed",IF($K404="","No Target Date",IF($K404&lt;Dashboard!$B$3,"Overdue",IF($K404&lt;=Dashboard!$B$3+Dashboard!$E$3,"Due Soon","On Track")))))</f>
        <v/>
      </c>
      <c r="W404" s="25">
        <f>IF($A404="","",IF($R404="Closed","",IF(AND($M404&lt;&gt;"",$M404&lt;Dashboard!$B$3),"Follow-Up Needed",IF(AND($L404&lt;&gt;"",Dashboard!$B$3-$L404&gt;Dashboard!$I$3),"Follow-Up Needed",""))))</f>
        <v/>
      </c>
      <c r="X404" s="27">
        <f>IF($A404="","",IF(OR($E404="",$F404=""),"Missing Type or Category",IF(COUNTIFS(Lists!$E$2:$E$15,$F404,Lists!$F$2:$F$15,$E404)=1,"OK","Category Mismatch")))</f>
        <v/>
      </c>
      <c r="Y404" s="27">
        <f>IF($A404="","",IF($B404="","Missing Learner Alias",IF($C404="","Missing Program",IF($D404="","Missing Delivery Site",IF($E404="","Missing Hold Category",IF($F404="","Missing Hold Type",IF($G404="","Missing Priority",IF($H404="","Missing Date Opened",IF($J404="","Missing Status",IF(AND($R404="Active",$K404=""),"Missing Target Date",IF(AND($J404="Resolved",$O404=""),"Missing Resolution Date",IF(AND(OR($J404="Resolved",$J404="Canceled"),$P404=""),"Missing Resolution Outcome",IF($X404&lt;&gt;"OK",$X404,"OK"))))))))))))</f>
        <v/>
      </c>
      <c r="Z404" s="27">
        <f>IF($A404="","",IF($Y404&lt;&gt;"OK","Data Issue",IF($G404="Critical","Critical",IF($V404="Overdue","Overdue",IF($W404="Follow-Up Needed","Follow-Up Needed",IF($I404="","Unassigned",""))))))</f>
        <v/>
      </c>
    </row>
    <row r="405">
      <c r="A405" s="22" t="n"/>
      <c r="B405" s="22" t="n"/>
      <c r="C405" s="22" t="n"/>
      <c r="D405" s="22" t="n"/>
      <c r="E405" s="22" t="n"/>
      <c r="F405" s="22" t="n"/>
      <c r="G405" s="22" t="n"/>
      <c r="H405" s="33" t="n"/>
      <c r="I405" s="22" t="n"/>
      <c r="J405" s="22" t="n"/>
      <c r="K405" s="33" t="n"/>
      <c r="L405" s="33" t="n"/>
      <c r="M405" s="33" t="n"/>
      <c r="N405" s="24" t="n"/>
      <c r="O405" s="33" t="n"/>
      <c r="P405" s="24" t="n"/>
      <c r="Q405" s="24" t="n"/>
      <c r="R405" s="25">
        <f>IF($A405="","",IF(OR($J405="Resolved",$J405="Canceled"),"Closed","Active"))</f>
        <v/>
      </c>
      <c r="S405" s="26">
        <f>IF(OR($A405="",$H405=""),"",MAX(0,IF(AND($J405="Resolved",ISNUMBER($O405)),$O405,Dashboard!$B$3)-$H405))</f>
        <v/>
      </c>
      <c r="T405" s="26">
        <f>IF($A405="","",IF($L405="","",MAX(0,Dashboard!$B$3-$L405)))</f>
        <v/>
      </c>
      <c r="U405" s="25">
        <f>IF($S405="","",IF($S405&lt;=7,"0–7 Days",IF($S405&lt;=14,"8–14 Days",IF($S405&lt;=30,"15–30 Days",IF($S405&lt;=60,"31–60 Days","61+ Days")))))</f>
        <v/>
      </c>
      <c r="V405" s="25">
        <f>IF($A405="","",IF($R405="Closed","Closed",IF($K405="","No Target Date",IF($K405&lt;Dashboard!$B$3,"Overdue",IF($K405&lt;=Dashboard!$B$3+Dashboard!$E$3,"Due Soon","On Track")))))</f>
        <v/>
      </c>
      <c r="W405" s="25">
        <f>IF($A405="","",IF($R405="Closed","",IF(AND($M405&lt;&gt;"",$M405&lt;Dashboard!$B$3),"Follow-Up Needed",IF(AND($L405&lt;&gt;"",Dashboard!$B$3-$L405&gt;Dashboard!$I$3),"Follow-Up Needed",""))))</f>
        <v/>
      </c>
      <c r="X405" s="27">
        <f>IF($A405="","",IF(OR($E405="",$F405=""),"Missing Type or Category",IF(COUNTIFS(Lists!$E$2:$E$15,$F405,Lists!$F$2:$F$15,$E405)=1,"OK","Category Mismatch")))</f>
        <v/>
      </c>
      <c r="Y405" s="27">
        <f>IF($A405="","",IF($B405="","Missing Learner Alias",IF($C405="","Missing Program",IF($D405="","Missing Delivery Site",IF($E405="","Missing Hold Category",IF($F405="","Missing Hold Type",IF($G405="","Missing Priority",IF($H405="","Missing Date Opened",IF($J405="","Missing Status",IF(AND($R405="Active",$K405=""),"Missing Target Date",IF(AND($J405="Resolved",$O405=""),"Missing Resolution Date",IF(AND(OR($J405="Resolved",$J405="Canceled"),$P405=""),"Missing Resolution Outcome",IF($X405&lt;&gt;"OK",$X405,"OK"))))))))))))</f>
        <v/>
      </c>
      <c r="Z405" s="27">
        <f>IF($A405="","",IF($Y405&lt;&gt;"OK","Data Issue",IF($G405="Critical","Critical",IF($V405="Overdue","Overdue",IF($W405="Follow-Up Needed","Follow-Up Needed",IF($I405="","Unassigned",""))))))</f>
        <v/>
      </c>
    </row>
    <row r="406">
      <c r="A406" s="22" t="n"/>
      <c r="B406" s="22" t="n"/>
      <c r="C406" s="22" t="n"/>
      <c r="D406" s="22" t="n"/>
      <c r="E406" s="22" t="n"/>
      <c r="F406" s="22" t="n"/>
      <c r="G406" s="22" t="n"/>
      <c r="H406" s="33" t="n"/>
      <c r="I406" s="22" t="n"/>
      <c r="J406" s="22" t="n"/>
      <c r="K406" s="33" t="n"/>
      <c r="L406" s="33" t="n"/>
      <c r="M406" s="33" t="n"/>
      <c r="N406" s="24" t="n"/>
      <c r="O406" s="33" t="n"/>
      <c r="P406" s="24" t="n"/>
      <c r="Q406" s="24" t="n"/>
      <c r="R406" s="25">
        <f>IF($A406="","",IF(OR($J406="Resolved",$J406="Canceled"),"Closed","Active"))</f>
        <v/>
      </c>
      <c r="S406" s="26">
        <f>IF(OR($A406="",$H406=""),"",MAX(0,IF(AND($J406="Resolved",ISNUMBER($O406)),$O406,Dashboard!$B$3)-$H406))</f>
        <v/>
      </c>
      <c r="T406" s="26">
        <f>IF($A406="","",IF($L406="","",MAX(0,Dashboard!$B$3-$L406)))</f>
        <v/>
      </c>
      <c r="U406" s="25">
        <f>IF($S406="","",IF($S406&lt;=7,"0–7 Days",IF($S406&lt;=14,"8–14 Days",IF($S406&lt;=30,"15–30 Days",IF($S406&lt;=60,"31–60 Days","61+ Days")))))</f>
        <v/>
      </c>
      <c r="V406" s="25">
        <f>IF($A406="","",IF($R406="Closed","Closed",IF($K406="","No Target Date",IF($K406&lt;Dashboard!$B$3,"Overdue",IF($K406&lt;=Dashboard!$B$3+Dashboard!$E$3,"Due Soon","On Track")))))</f>
        <v/>
      </c>
      <c r="W406" s="25">
        <f>IF($A406="","",IF($R406="Closed","",IF(AND($M406&lt;&gt;"",$M406&lt;Dashboard!$B$3),"Follow-Up Needed",IF(AND($L406&lt;&gt;"",Dashboard!$B$3-$L406&gt;Dashboard!$I$3),"Follow-Up Needed",""))))</f>
        <v/>
      </c>
      <c r="X406" s="27">
        <f>IF($A406="","",IF(OR($E406="",$F406=""),"Missing Type or Category",IF(COUNTIFS(Lists!$E$2:$E$15,$F406,Lists!$F$2:$F$15,$E406)=1,"OK","Category Mismatch")))</f>
        <v/>
      </c>
      <c r="Y406" s="27">
        <f>IF($A406="","",IF($B406="","Missing Learner Alias",IF($C406="","Missing Program",IF($D406="","Missing Delivery Site",IF($E406="","Missing Hold Category",IF($F406="","Missing Hold Type",IF($G406="","Missing Priority",IF($H406="","Missing Date Opened",IF($J406="","Missing Status",IF(AND($R406="Active",$K406=""),"Missing Target Date",IF(AND($J406="Resolved",$O406=""),"Missing Resolution Date",IF(AND(OR($J406="Resolved",$J406="Canceled"),$P406=""),"Missing Resolution Outcome",IF($X406&lt;&gt;"OK",$X406,"OK"))))))))))))</f>
        <v/>
      </c>
      <c r="Z406" s="27">
        <f>IF($A406="","",IF($Y406&lt;&gt;"OK","Data Issue",IF($G406="Critical","Critical",IF($V406="Overdue","Overdue",IF($W406="Follow-Up Needed","Follow-Up Needed",IF($I406="","Unassigned",""))))))</f>
        <v/>
      </c>
    </row>
    <row r="407">
      <c r="A407" s="22" t="n"/>
      <c r="B407" s="22" t="n"/>
      <c r="C407" s="22" t="n"/>
      <c r="D407" s="22" t="n"/>
      <c r="E407" s="22" t="n"/>
      <c r="F407" s="22" t="n"/>
      <c r="G407" s="22" t="n"/>
      <c r="H407" s="33" t="n"/>
      <c r="I407" s="22" t="n"/>
      <c r="J407" s="22" t="n"/>
      <c r="K407" s="33" t="n"/>
      <c r="L407" s="33" t="n"/>
      <c r="M407" s="33" t="n"/>
      <c r="N407" s="24" t="n"/>
      <c r="O407" s="33" t="n"/>
      <c r="P407" s="24" t="n"/>
      <c r="Q407" s="24" t="n"/>
      <c r="R407" s="25">
        <f>IF($A407="","",IF(OR($J407="Resolved",$J407="Canceled"),"Closed","Active"))</f>
        <v/>
      </c>
      <c r="S407" s="26">
        <f>IF(OR($A407="",$H407=""),"",MAX(0,IF(AND($J407="Resolved",ISNUMBER($O407)),$O407,Dashboard!$B$3)-$H407))</f>
        <v/>
      </c>
      <c r="T407" s="26">
        <f>IF($A407="","",IF($L407="","",MAX(0,Dashboard!$B$3-$L407)))</f>
        <v/>
      </c>
      <c r="U407" s="25">
        <f>IF($S407="","",IF($S407&lt;=7,"0–7 Days",IF($S407&lt;=14,"8–14 Days",IF($S407&lt;=30,"15–30 Days",IF($S407&lt;=60,"31–60 Days","61+ Days")))))</f>
        <v/>
      </c>
      <c r="V407" s="25">
        <f>IF($A407="","",IF($R407="Closed","Closed",IF($K407="","No Target Date",IF($K407&lt;Dashboard!$B$3,"Overdue",IF($K407&lt;=Dashboard!$B$3+Dashboard!$E$3,"Due Soon","On Track")))))</f>
        <v/>
      </c>
      <c r="W407" s="25">
        <f>IF($A407="","",IF($R407="Closed","",IF(AND($M407&lt;&gt;"",$M407&lt;Dashboard!$B$3),"Follow-Up Needed",IF(AND($L407&lt;&gt;"",Dashboard!$B$3-$L407&gt;Dashboard!$I$3),"Follow-Up Needed",""))))</f>
        <v/>
      </c>
      <c r="X407" s="27">
        <f>IF($A407="","",IF(OR($E407="",$F407=""),"Missing Type or Category",IF(COUNTIFS(Lists!$E$2:$E$15,$F407,Lists!$F$2:$F$15,$E407)=1,"OK","Category Mismatch")))</f>
        <v/>
      </c>
      <c r="Y407" s="27">
        <f>IF($A407="","",IF($B407="","Missing Learner Alias",IF($C407="","Missing Program",IF($D407="","Missing Delivery Site",IF($E407="","Missing Hold Category",IF($F407="","Missing Hold Type",IF($G407="","Missing Priority",IF($H407="","Missing Date Opened",IF($J407="","Missing Status",IF(AND($R407="Active",$K407=""),"Missing Target Date",IF(AND($J407="Resolved",$O407=""),"Missing Resolution Date",IF(AND(OR($J407="Resolved",$J407="Canceled"),$P407=""),"Missing Resolution Outcome",IF($X407&lt;&gt;"OK",$X407,"OK"))))))))))))</f>
        <v/>
      </c>
      <c r="Z407" s="27">
        <f>IF($A407="","",IF($Y407&lt;&gt;"OK","Data Issue",IF($G407="Critical","Critical",IF($V407="Overdue","Overdue",IF($W407="Follow-Up Needed","Follow-Up Needed",IF($I407="","Unassigned",""))))))</f>
        <v/>
      </c>
    </row>
    <row r="408">
      <c r="A408" s="22" t="n"/>
      <c r="B408" s="22" t="n"/>
      <c r="C408" s="22" t="n"/>
      <c r="D408" s="22" t="n"/>
      <c r="E408" s="22" t="n"/>
      <c r="F408" s="22" t="n"/>
      <c r="G408" s="22" t="n"/>
      <c r="H408" s="33" t="n"/>
      <c r="I408" s="22" t="n"/>
      <c r="J408" s="22" t="n"/>
      <c r="K408" s="33" t="n"/>
      <c r="L408" s="33" t="n"/>
      <c r="M408" s="33" t="n"/>
      <c r="N408" s="24" t="n"/>
      <c r="O408" s="33" t="n"/>
      <c r="P408" s="24" t="n"/>
      <c r="Q408" s="24" t="n"/>
      <c r="R408" s="25">
        <f>IF($A408="","",IF(OR($J408="Resolved",$J408="Canceled"),"Closed","Active"))</f>
        <v/>
      </c>
      <c r="S408" s="26">
        <f>IF(OR($A408="",$H408=""),"",MAX(0,IF(AND($J408="Resolved",ISNUMBER($O408)),$O408,Dashboard!$B$3)-$H408))</f>
        <v/>
      </c>
      <c r="T408" s="26">
        <f>IF($A408="","",IF($L408="","",MAX(0,Dashboard!$B$3-$L408)))</f>
        <v/>
      </c>
      <c r="U408" s="25">
        <f>IF($S408="","",IF($S408&lt;=7,"0–7 Days",IF($S408&lt;=14,"8–14 Days",IF($S408&lt;=30,"15–30 Days",IF($S408&lt;=60,"31–60 Days","61+ Days")))))</f>
        <v/>
      </c>
      <c r="V408" s="25">
        <f>IF($A408="","",IF($R408="Closed","Closed",IF($K408="","No Target Date",IF($K408&lt;Dashboard!$B$3,"Overdue",IF($K408&lt;=Dashboard!$B$3+Dashboard!$E$3,"Due Soon","On Track")))))</f>
        <v/>
      </c>
      <c r="W408" s="25">
        <f>IF($A408="","",IF($R408="Closed","",IF(AND($M408&lt;&gt;"",$M408&lt;Dashboard!$B$3),"Follow-Up Needed",IF(AND($L408&lt;&gt;"",Dashboard!$B$3-$L408&gt;Dashboard!$I$3),"Follow-Up Needed",""))))</f>
        <v/>
      </c>
      <c r="X408" s="27">
        <f>IF($A408="","",IF(OR($E408="",$F408=""),"Missing Type or Category",IF(COUNTIFS(Lists!$E$2:$E$15,$F408,Lists!$F$2:$F$15,$E408)=1,"OK","Category Mismatch")))</f>
        <v/>
      </c>
      <c r="Y408" s="27">
        <f>IF($A408="","",IF($B408="","Missing Learner Alias",IF($C408="","Missing Program",IF($D408="","Missing Delivery Site",IF($E408="","Missing Hold Category",IF($F408="","Missing Hold Type",IF($G408="","Missing Priority",IF($H408="","Missing Date Opened",IF($J408="","Missing Status",IF(AND($R408="Active",$K408=""),"Missing Target Date",IF(AND($J408="Resolved",$O408=""),"Missing Resolution Date",IF(AND(OR($J408="Resolved",$J408="Canceled"),$P408=""),"Missing Resolution Outcome",IF($X408&lt;&gt;"OK",$X408,"OK"))))))))))))</f>
        <v/>
      </c>
      <c r="Z408" s="27">
        <f>IF($A408="","",IF($Y408&lt;&gt;"OK","Data Issue",IF($G408="Critical","Critical",IF($V408="Overdue","Overdue",IF($W408="Follow-Up Needed","Follow-Up Needed",IF($I408="","Unassigned",""))))))</f>
        <v/>
      </c>
    </row>
    <row r="409">
      <c r="A409" s="22" t="n"/>
      <c r="B409" s="22" t="n"/>
      <c r="C409" s="22" t="n"/>
      <c r="D409" s="22" t="n"/>
      <c r="E409" s="22" t="n"/>
      <c r="F409" s="22" t="n"/>
      <c r="G409" s="22" t="n"/>
      <c r="H409" s="33" t="n"/>
      <c r="I409" s="22" t="n"/>
      <c r="J409" s="22" t="n"/>
      <c r="K409" s="33" t="n"/>
      <c r="L409" s="33" t="n"/>
      <c r="M409" s="33" t="n"/>
      <c r="N409" s="24" t="n"/>
      <c r="O409" s="33" t="n"/>
      <c r="P409" s="24" t="n"/>
      <c r="Q409" s="24" t="n"/>
      <c r="R409" s="25">
        <f>IF($A409="","",IF(OR($J409="Resolved",$J409="Canceled"),"Closed","Active"))</f>
        <v/>
      </c>
      <c r="S409" s="26">
        <f>IF(OR($A409="",$H409=""),"",MAX(0,IF(AND($J409="Resolved",ISNUMBER($O409)),$O409,Dashboard!$B$3)-$H409))</f>
        <v/>
      </c>
      <c r="T409" s="26">
        <f>IF($A409="","",IF($L409="","",MAX(0,Dashboard!$B$3-$L409)))</f>
        <v/>
      </c>
      <c r="U409" s="25">
        <f>IF($S409="","",IF($S409&lt;=7,"0–7 Days",IF($S409&lt;=14,"8–14 Days",IF($S409&lt;=30,"15–30 Days",IF($S409&lt;=60,"31–60 Days","61+ Days")))))</f>
        <v/>
      </c>
      <c r="V409" s="25">
        <f>IF($A409="","",IF($R409="Closed","Closed",IF($K409="","No Target Date",IF($K409&lt;Dashboard!$B$3,"Overdue",IF($K409&lt;=Dashboard!$B$3+Dashboard!$E$3,"Due Soon","On Track")))))</f>
        <v/>
      </c>
      <c r="W409" s="25">
        <f>IF($A409="","",IF($R409="Closed","",IF(AND($M409&lt;&gt;"",$M409&lt;Dashboard!$B$3),"Follow-Up Needed",IF(AND($L409&lt;&gt;"",Dashboard!$B$3-$L409&gt;Dashboard!$I$3),"Follow-Up Needed",""))))</f>
        <v/>
      </c>
      <c r="X409" s="27">
        <f>IF($A409="","",IF(OR($E409="",$F409=""),"Missing Type or Category",IF(COUNTIFS(Lists!$E$2:$E$15,$F409,Lists!$F$2:$F$15,$E409)=1,"OK","Category Mismatch")))</f>
        <v/>
      </c>
      <c r="Y409" s="27">
        <f>IF($A409="","",IF($B409="","Missing Learner Alias",IF($C409="","Missing Program",IF($D409="","Missing Delivery Site",IF($E409="","Missing Hold Category",IF($F409="","Missing Hold Type",IF($G409="","Missing Priority",IF($H409="","Missing Date Opened",IF($J409="","Missing Status",IF(AND($R409="Active",$K409=""),"Missing Target Date",IF(AND($J409="Resolved",$O409=""),"Missing Resolution Date",IF(AND(OR($J409="Resolved",$J409="Canceled"),$P409=""),"Missing Resolution Outcome",IF($X409&lt;&gt;"OK",$X409,"OK"))))))))))))</f>
        <v/>
      </c>
      <c r="Z409" s="27">
        <f>IF($A409="","",IF($Y409&lt;&gt;"OK","Data Issue",IF($G409="Critical","Critical",IF($V409="Overdue","Overdue",IF($W409="Follow-Up Needed","Follow-Up Needed",IF($I409="","Unassigned",""))))))</f>
        <v/>
      </c>
    </row>
    <row r="410">
      <c r="A410" s="22" t="n"/>
      <c r="B410" s="22" t="n"/>
      <c r="C410" s="22" t="n"/>
      <c r="D410" s="22" t="n"/>
      <c r="E410" s="22" t="n"/>
      <c r="F410" s="22" t="n"/>
      <c r="G410" s="22" t="n"/>
      <c r="H410" s="33" t="n"/>
      <c r="I410" s="22" t="n"/>
      <c r="J410" s="22" t="n"/>
      <c r="K410" s="33" t="n"/>
      <c r="L410" s="33" t="n"/>
      <c r="M410" s="33" t="n"/>
      <c r="N410" s="24" t="n"/>
      <c r="O410" s="33" t="n"/>
      <c r="P410" s="24" t="n"/>
      <c r="Q410" s="24" t="n"/>
      <c r="R410" s="25">
        <f>IF($A410="","",IF(OR($J410="Resolved",$J410="Canceled"),"Closed","Active"))</f>
        <v/>
      </c>
      <c r="S410" s="26">
        <f>IF(OR($A410="",$H410=""),"",MAX(0,IF(AND($J410="Resolved",ISNUMBER($O410)),$O410,Dashboard!$B$3)-$H410))</f>
        <v/>
      </c>
      <c r="T410" s="26">
        <f>IF($A410="","",IF($L410="","",MAX(0,Dashboard!$B$3-$L410)))</f>
        <v/>
      </c>
      <c r="U410" s="25">
        <f>IF($S410="","",IF($S410&lt;=7,"0–7 Days",IF($S410&lt;=14,"8–14 Days",IF($S410&lt;=30,"15–30 Days",IF($S410&lt;=60,"31–60 Days","61+ Days")))))</f>
        <v/>
      </c>
      <c r="V410" s="25">
        <f>IF($A410="","",IF($R410="Closed","Closed",IF($K410="","No Target Date",IF($K410&lt;Dashboard!$B$3,"Overdue",IF($K410&lt;=Dashboard!$B$3+Dashboard!$E$3,"Due Soon","On Track")))))</f>
        <v/>
      </c>
      <c r="W410" s="25">
        <f>IF($A410="","",IF($R410="Closed","",IF(AND($M410&lt;&gt;"",$M410&lt;Dashboard!$B$3),"Follow-Up Needed",IF(AND($L410&lt;&gt;"",Dashboard!$B$3-$L410&gt;Dashboard!$I$3),"Follow-Up Needed",""))))</f>
        <v/>
      </c>
      <c r="X410" s="27">
        <f>IF($A410="","",IF(OR($E410="",$F410=""),"Missing Type or Category",IF(COUNTIFS(Lists!$E$2:$E$15,$F410,Lists!$F$2:$F$15,$E410)=1,"OK","Category Mismatch")))</f>
        <v/>
      </c>
      <c r="Y410" s="27">
        <f>IF($A410="","",IF($B410="","Missing Learner Alias",IF($C410="","Missing Program",IF($D410="","Missing Delivery Site",IF($E410="","Missing Hold Category",IF($F410="","Missing Hold Type",IF($G410="","Missing Priority",IF($H410="","Missing Date Opened",IF($J410="","Missing Status",IF(AND($R410="Active",$K410=""),"Missing Target Date",IF(AND($J410="Resolved",$O410=""),"Missing Resolution Date",IF(AND(OR($J410="Resolved",$J410="Canceled"),$P410=""),"Missing Resolution Outcome",IF($X410&lt;&gt;"OK",$X410,"OK"))))))))))))</f>
        <v/>
      </c>
      <c r="Z410" s="27">
        <f>IF($A410="","",IF($Y410&lt;&gt;"OK","Data Issue",IF($G410="Critical","Critical",IF($V410="Overdue","Overdue",IF($W410="Follow-Up Needed","Follow-Up Needed",IF($I410="","Unassigned",""))))))</f>
        <v/>
      </c>
    </row>
    <row r="411">
      <c r="A411" s="22" t="n"/>
      <c r="B411" s="22" t="n"/>
      <c r="C411" s="22" t="n"/>
      <c r="D411" s="22" t="n"/>
      <c r="E411" s="22" t="n"/>
      <c r="F411" s="22" t="n"/>
      <c r="G411" s="22" t="n"/>
      <c r="H411" s="33" t="n"/>
      <c r="I411" s="22" t="n"/>
      <c r="J411" s="22" t="n"/>
      <c r="K411" s="33" t="n"/>
      <c r="L411" s="33" t="n"/>
      <c r="M411" s="33" t="n"/>
      <c r="N411" s="24" t="n"/>
      <c r="O411" s="33" t="n"/>
      <c r="P411" s="24" t="n"/>
      <c r="Q411" s="24" t="n"/>
      <c r="R411" s="25">
        <f>IF($A411="","",IF(OR($J411="Resolved",$J411="Canceled"),"Closed","Active"))</f>
        <v/>
      </c>
      <c r="S411" s="26">
        <f>IF(OR($A411="",$H411=""),"",MAX(0,IF(AND($J411="Resolved",ISNUMBER($O411)),$O411,Dashboard!$B$3)-$H411))</f>
        <v/>
      </c>
      <c r="T411" s="26">
        <f>IF($A411="","",IF($L411="","",MAX(0,Dashboard!$B$3-$L411)))</f>
        <v/>
      </c>
      <c r="U411" s="25">
        <f>IF($S411="","",IF($S411&lt;=7,"0–7 Days",IF($S411&lt;=14,"8–14 Days",IF($S411&lt;=30,"15–30 Days",IF($S411&lt;=60,"31–60 Days","61+ Days")))))</f>
        <v/>
      </c>
      <c r="V411" s="25">
        <f>IF($A411="","",IF($R411="Closed","Closed",IF($K411="","No Target Date",IF($K411&lt;Dashboard!$B$3,"Overdue",IF($K411&lt;=Dashboard!$B$3+Dashboard!$E$3,"Due Soon","On Track")))))</f>
        <v/>
      </c>
      <c r="W411" s="25">
        <f>IF($A411="","",IF($R411="Closed","",IF(AND($M411&lt;&gt;"",$M411&lt;Dashboard!$B$3),"Follow-Up Needed",IF(AND($L411&lt;&gt;"",Dashboard!$B$3-$L411&gt;Dashboard!$I$3),"Follow-Up Needed",""))))</f>
        <v/>
      </c>
      <c r="X411" s="27">
        <f>IF($A411="","",IF(OR($E411="",$F411=""),"Missing Type or Category",IF(COUNTIFS(Lists!$E$2:$E$15,$F411,Lists!$F$2:$F$15,$E411)=1,"OK","Category Mismatch")))</f>
        <v/>
      </c>
      <c r="Y411" s="27">
        <f>IF($A411="","",IF($B411="","Missing Learner Alias",IF($C411="","Missing Program",IF($D411="","Missing Delivery Site",IF($E411="","Missing Hold Category",IF($F411="","Missing Hold Type",IF($G411="","Missing Priority",IF($H411="","Missing Date Opened",IF($J411="","Missing Status",IF(AND($R411="Active",$K411=""),"Missing Target Date",IF(AND($J411="Resolved",$O411=""),"Missing Resolution Date",IF(AND(OR($J411="Resolved",$J411="Canceled"),$P411=""),"Missing Resolution Outcome",IF($X411&lt;&gt;"OK",$X411,"OK"))))))))))))</f>
        <v/>
      </c>
      <c r="Z411" s="27">
        <f>IF($A411="","",IF($Y411&lt;&gt;"OK","Data Issue",IF($G411="Critical","Critical",IF($V411="Overdue","Overdue",IF($W411="Follow-Up Needed","Follow-Up Needed",IF($I411="","Unassigned",""))))))</f>
        <v/>
      </c>
    </row>
    <row r="412">
      <c r="A412" s="22" t="n"/>
      <c r="B412" s="22" t="n"/>
      <c r="C412" s="22" t="n"/>
      <c r="D412" s="22" t="n"/>
      <c r="E412" s="22" t="n"/>
      <c r="F412" s="22" t="n"/>
      <c r="G412" s="22" t="n"/>
      <c r="H412" s="33" t="n"/>
      <c r="I412" s="22" t="n"/>
      <c r="J412" s="22" t="n"/>
      <c r="K412" s="33" t="n"/>
      <c r="L412" s="33" t="n"/>
      <c r="M412" s="33" t="n"/>
      <c r="N412" s="24" t="n"/>
      <c r="O412" s="33" t="n"/>
      <c r="P412" s="24" t="n"/>
      <c r="Q412" s="24" t="n"/>
      <c r="R412" s="25">
        <f>IF($A412="","",IF(OR($J412="Resolved",$J412="Canceled"),"Closed","Active"))</f>
        <v/>
      </c>
      <c r="S412" s="26">
        <f>IF(OR($A412="",$H412=""),"",MAX(0,IF(AND($J412="Resolved",ISNUMBER($O412)),$O412,Dashboard!$B$3)-$H412))</f>
        <v/>
      </c>
      <c r="T412" s="26">
        <f>IF($A412="","",IF($L412="","",MAX(0,Dashboard!$B$3-$L412)))</f>
        <v/>
      </c>
      <c r="U412" s="25">
        <f>IF($S412="","",IF($S412&lt;=7,"0–7 Days",IF($S412&lt;=14,"8–14 Days",IF($S412&lt;=30,"15–30 Days",IF($S412&lt;=60,"31–60 Days","61+ Days")))))</f>
        <v/>
      </c>
      <c r="V412" s="25">
        <f>IF($A412="","",IF($R412="Closed","Closed",IF($K412="","No Target Date",IF($K412&lt;Dashboard!$B$3,"Overdue",IF($K412&lt;=Dashboard!$B$3+Dashboard!$E$3,"Due Soon","On Track")))))</f>
        <v/>
      </c>
      <c r="W412" s="25">
        <f>IF($A412="","",IF($R412="Closed","",IF(AND($M412&lt;&gt;"",$M412&lt;Dashboard!$B$3),"Follow-Up Needed",IF(AND($L412&lt;&gt;"",Dashboard!$B$3-$L412&gt;Dashboard!$I$3),"Follow-Up Needed",""))))</f>
        <v/>
      </c>
      <c r="X412" s="27">
        <f>IF($A412="","",IF(OR($E412="",$F412=""),"Missing Type or Category",IF(COUNTIFS(Lists!$E$2:$E$15,$F412,Lists!$F$2:$F$15,$E412)=1,"OK","Category Mismatch")))</f>
        <v/>
      </c>
      <c r="Y412" s="27">
        <f>IF($A412="","",IF($B412="","Missing Learner Alias",IF($C412="","Missing Program",IF($D412="","Missing Delivery Site",IF($E412="","Missing Hold Category",IF($F412="","Missing Hold Type",IF($G412="","Missing Priority",IF($H412="","Missing Date Opened",IF($J412="","Missing Status",IF(AND($R412="Active",$K412=""),"Missing Target Date",IF(AND($J412="Resolved",$O412=""),"Missing Resolution Date",IF(AND(OR($J412="Resolved",$J412="Canceled"),$P412=""),"Missing Resolution Outcome",IF($X412&lt;&gt;"OK",$X412,"OK"))))))))))))</f>
        <v/>
      </c>
      <c r="Z412" s="27">
        <f>IF($A412="","",IF($Y412&lt;&gt;"OK","Data Issue",IF($G412="Critical","Critical",IF($V412="Overdue","Overdue",IF($W412="Follow-Up Needed","Follow-Up Needed",IF($I412="","Unassigned",""))))))</f>
        <v/>
      </c>
    </row>
    <row r="413">
      <c r="A413" s="22" t="n"/>
      <c r="B413" s="22" t="n"/>
      <c r="C413" s="22" t="n"/>
      <c r="D413" s="22" t="n"/>
      <c r="E413" s="22" t="n"/>
      <c r="F413" s="22" t="n"/>
      <c r="G413" s="22" t="n"/>
      <c r="H413" s="33" t="n"/>
      <c r="I413" s="22" t="n"/>
      <c r="J413" s="22" t="n"/>
      <c r="K413" s="33" t="n"/>
      <c r="L413" s="33" t="n"/>
      <c r="M413" s="33" t="n"/>
      <c r="N413" s="24" t="n"/>
      <c r="O413" s="33" t="n"/>
      <c r="P413" s="24" t="n"/>
      <c r="Q413" s="24" t="n"/>
      <c r="R413" s="25">
        <f>IF($A413="","",IF(OR($J413="Resolved",$J413="Canceled"),"Closed","Active"))</f>
        <v/>
      </c>
      <c r="S413" s="26">
        <f>IF(OR($A413="",$H413=""),"",MAX(0,IF(AND($J413="Resolved",ISNUMBER($O413)),$O413,Dashboard!$B$3)-$H413))</f>
        <v/>
      </c>
      <c r="T413" s="26">
        <f>IF($A413="","",IF($L413="","",MAX(0,Dashboard!$B$3-$L413)))</f>
        <v/>
      </c>
      <c r="U413" s="25">
        <f>IF($S413="","",IF($S413&lt;=7,"0–7 Days",IF($S413&lt;=14,"8–14 Days",IF($S413&lt;=30,"15–30 Days",IF($S413&lt;=60,"31–60 Days","61+ Days")))))</f>
        <v/>
      </c>
      <c r="V413" s="25">
        <f>IF($A413="","",IF($R413="Closed","Closed",IF($K413="","No Target Date",IF($K413&lt;Dashboard!$B$3,"Overdue",IF($K413&lt;=Dashboard!$B$3+Dashboard!$E$3,"Due Soon","On Track")))))</f>
        <v/>
      </c>
      <c r="W413" s="25">
        <f>IF($A413="","",IF($R413="Closed","",IF(AND($M413&lt;&gt;"",$M413&lt;Dashboard!$B$3),"Follow-Up Needed",IF(AND($L413&lt;&gt;"",Dashboard!$B$3-$L413&gt;Dashboard!$I$3),"Follow-Up Needed",""))))</f>
        <v/>
      </c>
      <c r="X413" s="27">
        <f>IF($A413="","",IF(OR($E413="",$F413=""),"Missing Type or Category",IF(COUNTIFS(Lists!$E$2:$E$15,$F413,Lists!$F$2:$F$15,$E413)=1,"OK","Category Mismatch")))</f>
        <v/>
      </c>
      <c r="Y413" s="27">
        <f>IF($A413="","",IF($B413="","Missing Learner Alias",IF($C413="","Missing Program",IF($D413="","Missing Delivery Site",IF($E413="","Missing Hold Category",IF($F413="","Missing Hold Type",IF($G413="","Missing Priority",IF($H413="","Missing Date Opened",IF($J413="","Missing Status",IF(AND($R413="Active",$K413=""),"Missing Target Date",IF(AND($J413="Resolved",$O413=""),"Missing Resolution Date",IF(AND(OR($J413="Resolved",$J413="Canceled"),$P413=""),"Missing Resolution Outcome",IF($X413&lt;&gt;"OK",$X413,"OK"))))))))))))</f>
        <v/>
      </c>
      <c r="Z413" s="27">
        <f>IF($A413="","",IF($Y413&lt;&gt;"OK","Data Issue",IF($G413="Critical","Critical",IF($V413="Overdue","Overdue",IF($W413="Follow-Up Needed","Follow-Up Needed",IF($I413="","Unassigned",""))))))</f>
        <v/>
      </c>
    </row>
    <row r="414">
      <c r="A414" s="22" t="n"/>
      <c r="B414" s="22" t="n"/>
      <c r="C414" s="22" t="n"/>
      <c r="D414" s="22" t="n"/>
      <c r="E414" s="22" t="n"/>
      <c r="F414" s="22" t="n"/>
      <c r="G414" s="22" t="n"/>
      <c r="H414" s="33" t="n"/>
      <c r="I414" s="22" t="n"/>
      <c r="J414" s="22" t="n"/>
      <c r="K414" s="33" t="n"/>
      <c r="L414" s="33" t="n"/>
      <c r="M414" s="33" t="n"/>
      <c r="N414" s="24" t="n"/>
      <c r="O414" s="33" t="n"/>
      <c r="P414" s="24" t="n"/>
      <c r="Q414" s="24" t="n"/>
      <c r="R414" s="25">
        <f>IF($A414="","",IF(OR($J414="Resolved",$J414="Canceled"),"Closed","Active"))</f>
        <v/>
      </c>
      <c r="S414" s="26">
        <f>IF(OR($A414="",$H414=""),"",MAX(0,IF(AND($J414="Resolved",ISNUMBER($O414)),$O414,Dashboard!$B$3)-$H414))</f>
        <v/>
      </c>
      <c r="T414" s="26">
        <f>IF($A414="","",IF($L414="","",MAX(0,Dashboard!$B$3-$L414)))</f>
        <v/>
      </c>
      <c r="U414" s="25">
        <f>IF($S414="","",IF($S414&lt;=7,"0–7 Days",IF($S414&lt;=14,"8–14 Days",IF($S414&lt;=30,"15–30 Days",IF($S414&lt;=60,"31–60 Days","61+ Days")))))</f>
        <v/>
      </c>
      <c r="V414" s="25">
        <f>IF($A414="","",IF($R414="Closed","Closed",IF($K414="","No Target Date",IF($K414&lt;Dashboard!$B$3,"Overdue",IF($K414&lt;=Dashboard!$B$3+Dashboard!$E$3,"Due Soon","On Track")))))</f>
        <v/>
      </c>
      <c r="W414" s="25">
        <f>IF($A414="","",IF($R414="Closed","",IF(AND($M414&lt;&gt;"",$M414&lt;Dashboard!$B$3),"Follow-Up Needed",IF(AND($L414&lt;&gt;"",Dashboard!$B$3-$L414&gt;Dashboard!$I$3),"Follow-Up Needed",""))))</f>
        <v/>
      </c>
      <c r="X414" s="27">
        <f>IF($A414="","",IF(OR($E414="",$F414=""),"Missing Type or Category",IF(COUNTIFS(Lists!$E$2:$E$15,$F414,Lists!$F$2:$F$15,$E414)=1,"OK","Category Mismatch")))</f>
        <v/>
      </c>
      <c r="Y414" s="27">
        <f>IF($A414="","",IF($B414="","Missing Learner Alias",IF($C414="","Missing Program",IF($D414="","Missing Delivery Site",IF($E414="","Missing Hold Category",IF($F414="","Missing Hold Type",IF($G414="","Missing Priority",IF($H414="","Missing Date Opened",IF($J414="","Missing Status",IF(AND($R414="Active",$K414=""),"Missing Target Date",IF(AND($J414="Resolved",$O414=""),"Missing Resolution Date",IF(AND(OR($J414="Resolved",$J414="Canceled"),$P414=""),"Missing Resolution Outcome",IF($X414&lt;&gt;"OK",$X414,"OK"))))))))))))</f>
        <v/>
      </c>
      <c r="Z414" s="27">
        <f>IF($A414="","",IF($Y414&lt;&gt;"OK","Data Issue",IF($G414="Critical","Critical",IF($V414="Overdue","Overdue",IF($W414="Follow-Up Needed","Follow-Up Needed",IF($I414="","Unassigned",""))))))</f>
        <v/>
      </c>
    </row>
    <row r="415">
      <c r="A415" s="22" t="n"/>
      <c r="B415" s="22" t="n"/>
      <c r="C415" s="22" t="n"/>
      <c r="D415" s="22" t="n"/>
      <c r="E415" s="22" t="n"/>
      <c r="F415" s="22" t="n"/>
      <c r="G415" s="22" t="n"/>
      <c r="H415" s="33" t="n"/>
      <c r="I415" s="22" t="n"/>
      <c r="J415" s="22" t="n"/>
      <c r="K415" s="33" t="n"/>
      <c r="L415" s="33" t="n"/>
      <c r="M415" s="33" t="n"/>
      <c r="N415" s="24" t="n"/>
      <c r="O415" s="33" t="n"/>
      <c r="P415" s="24" t="n"/>
      <c r="Q415" s="24" t="n"/>
      <c r="R415" s="25">
        <f>IF($A415="","",IF(OR($J415="Resolved",$J415="Canceled"),"Closed","Active"))</f>
        <v/>
      </c>
      <c r="S415" s="26">
        <f>IF(OR($A415="",$H415=""),"",MAX(0,IF(AND($J415="Resolved",ISNUMBER($O415)),$O415,Dashboard!$B$3)-$H415))</f>
        <v/>
      </c>
      <c r="T415" s="26">
        <f>IF($A415="","",IF($L415="","",MAX(0,Dashboard!$B$3-$L415)))</f>
        <v/>
      </c>
      <c r="U415" s="25">
        <f>IF($S415="","",IF($S415&lt;=7,"0–7 Days",IF($S415&lt;=14,"8–14 Days",IF($S415&lt;=30,"15–30 Days",IF($S415&lt;=60,"31–60 Days","61+ Days")))))</f>
        <v/>
      </c>
      <c r="V415" s="25">
        <f>IF($A415="","",IF($R415="Closed","Closed",IF($K415="","No Target Date",IF($K415&lt;Dashboard!$B$3,"Overdue",IF($K415&lt;=Dashboard!$B$3+Dashboard!$E$3,"Due Soon","On Track")))))</f>
        <v/>
      </c>
      <c r="W415" s="25">
        <f>IF($A415="","",IF($R415="Closed","",IF(AND($M415&lt;&gt;"",$M415&lt;Dashboard!$B$3),"Follow-Up Needed",IF(AND($L415&lt;&gt;"",Dashboard!$B$3-$L415&gt;Dashboard!$I$3),"Follow-Up Needed",""))))</f>
        <v/>
      </c>
      <c r="X415" s="27">
        <f>IF($A415="","",IF(OR($E415="",$F415=""),"Missing Type or Category",IF(COUNTIFS(Lists!$E$2:$E$15,$F415,Lists!$F$2:$F$15,$E415)=1,"OK","Category Mismatch")))</f>
        <v/>
      </c>
      <c r="Y415" s="27">
        <f>IF($A415="","",IF($B415="","Missing Learner Alias",IF($C415="","Missing Program",IF($D415="","Missing Delivery Site",IF($E415="","Missing Hold Category",IF($F415="","Missing Hold Type",IF($G415="","Missing Priority",IF($H415="","Missing Date Opened",IF($J415="","Missing Status",IF(AND($R415="Active",$K415=""),"Missing Target Date",IF(AND($J415="Resolved",$O415=""),"Missing Resolution Date",IF(AND(OR($J415="Resolved",$J415="Canceled"),$P415=""),"Missing Resolution Outcome",IF($X415&lt;&gt;"OK",$X415,"OK"))))))))))))</f>
        <v/>
      </c>
      <c r="Z415" s="27">
        <f>IF($A415="","",IF($Y415&lt;&gt;"OK","Data Issue",IF($G415="Critical","Critical",IF($V415="Overdue","Overdue",IF($W415="Follow-Up Needed","Follow-Up Needed",IF($I415="","Unassigned",""))))))</f>
        <v/>
      </c>
    </row>
    <row r="416">
      <c r="A416" s="22" t="n"/>
      <c r="B416" s="22" t="n"/>
      <c r="C416" s="22" t="n"/>
      <c r="D416" s="22" t="n"/>
      <c r="E416" s="22" t="n"/>
      <c r="F416" s="22" t="n"/>
      <c r="G416" s="22" t="n"/>
      <c r="H416" s="33" t="n"/>
      <c r="I416" s="22" t="n"/>
      <c r="J416" s="22" t="n"/>
      <c r="K416" s="33" t="n"/>
      <c r="L416" s="33" t="n"/>
      <c r="M416" s="33" t="n"/>
      <c r="N416" s="24" t="n"/>
      <c r="O416" s="33" t="n"/>
      <c r="P416" s="24" t="n"/>
      <c r="Q416" s="24" t="n"/>
      <c r="R416" s="25">
        <f>IF($A416="","",IF(OR($J416="Resolved",$J416="Canceled"),"Closed","Active"))</f>
        <v/>
      </c>
      <c r="S416" s="26">
        <f>IF(OR($A416="",$H416=""),"",MAX(0,IF(AND($J416="Resolved",ISNUMBER($O416)),$O416,Dashboard!$B$3)-$H416))</f>
        <v/>
      </c>
      <c r="T416" s="26">
        <f>IF($A416="","",IF($L416="","",MAX(0,Dashboard!$B$3-$L416)))</f>
        <v/>
      </c>
      <c r="U416" s="25">
        <f>IF($S416="","",IF($S416&lt;=7,"0–7 Days",IF($S416&lt;=14,"8–14 Days",IF($S416&lt;=30,"15–30 Days",IF($S416&lt;=60,"31–60 Days","61+ Days")))))</f>
        <v/>
      </c>
      <c r="V416" s="25">
        <f>IF($A416="","",IF($R416="Closed","Closed",IF($K416="","No Target Date",IF($K416&lt;Dashboard!$B$3,"Overdue",IF($K416&lt;=Dashboard!$B$3+Dashboard!$E$3,"Due Soon","On Track")))))</f>
        <v/>
      </c>
      <c r="W416" s="25">
        <f>IF($A416="","",IF($R416="Closed","",IF(AND($M416&lt;&gt;"",$M416&lt;Dashboard!$B$3),"Follow-Up Needed",IF(AND($L416&lt;&gt;"",Dashboard!$B$3-$L416&gt;Dashboard!$I$3),"Follow-Up Needed",""))))</f>
        <v/>
      </c>
      <c r="X416" s="27">
        <f>IF($A416="","",IF(OR($E416="",$F416=""),"Missing Type or Category",IF(COUNTIFS(Lists!$E$2:$E$15,$F416,Lists!$F$2:$F$15,$E416)=1,"OK","Category Mismatch")))</f>
        <v/>
      </c>
      <c r="Y416" s="27">
        <f>IF($A416="","",IF($B416="","Missing Learner Alias",IF($C416="","Missing Program",IF($D416="","Missing Delivery Site",IF($E416="","Missing Hold Category",IF($F416="","Missing Hold Type",IF($G416="","Missing Priority",IF($H416="","Missing Date Opened",IF($J416="","Missing Status",IF(AND($R416="Active",$K416=""),"Missing Target Date",IF(AND($J416="Resolved",$O416=""),"Missing Resolution Date",IF(AND(OR($J416="Resolved",$J416="Canceled"),$P416=""),"Missing Resolution Outcome",IF($X416&lt;&gt;"OK",$X416,"OK"))))))))))))</f>
        <v/>
      </c>
      <c r="Z416" s="27">
        <f>IF($A416="","",IF($Y416&lt;&gt;"OK","Data Issue",IF($G416="Critical","Critical",IF($V416="Overdue","Overdue",IF($W416="Follow-Up Needed","Follow-Up Needed",IF($I416="","Unassigned",""))))))</f>
        <v/>
      </c>
    </row>
    <row r="417">
      <c r="A417" s="22" t="n"/>
      <c r="B417" s="22" t="n"/>
      <c r="C417" s="22" t="n"/>
      <c r="D417" s="22" t="n"/>
      <c r="E417" s="22" t="n"/>
      <c r="F417" s="22" t="n"/>
      <c r="G417" s="22" t="n"/>
      <c r="H417" s="33" t="n"/>
      <c r="I417" s="22" t="n"/>
      <c r="J417" s="22" t="n"/>
      <c r="K417" s="33" t="n"/>
      <c r="L417" s="33" t="n"/>
      <c r="M417" s="33" t="n"/>
      <c r="N417" s="24" t="n"/>
      <c r="O417" s="33" t="n"/>
      <c r="P417" s="24" t="n"/>
      <c r="Q417" s="24" t="n"/>
      <c r="R417" s="25">
        <f>IF($A417="","",IF(OR($J417="Resolved",$J417="Canceled"),"Closed","Active"))</f>
        <v/>
      </c>
      <c r="S417" s="26">
        <f>IF(OR($A417="",$H417=""),"",MAX(0,IF(AND($J417="Resolved",ISNUMBER($O417)),$O417,Dashboard!$B$3)-$H417))</f>
        <v/>
      </c>
      <c r="T417" s="26">
        <f>IF($A417="","",IF($L417="","",MAX(0,Dashboard!$B$3-$L417)))</f>
        <v/>
      </c>
      <c r="U417" s="25">
        <f>IF($S417="","",IF($S417&lt;=7,"0–7 Days",IF($S417&lt;=14,"8–14 Days",IF($S417&lt;=30,"15–30 Days",IF($S417&lt;=60,"31–60 Days","61+ Days")))))</f>
        <v/>
      </c>
      <c r="V417" s="25">
        <f>IF($A417="","",IF($R417="Closed","Closed",IF($K417="","No Target Date",IF($K417&lt;Dashboard!$B$3,"Overdue",IF($K417&lt;=Dashboard!$B$3+Dashboard!$E$3,"Due Soon","On Track")))))</f>
        <v/>
      </c>
      <c r="W417" s="25">
        <f>IF($A417="","",IF($R417="Closed","",IF(AND($M417&lt;&gt;"",$M417&lt;Dashboard!$B$3),"Follow-Up Needed",IF(AND($L417&lt;&gt;"",Dashboard!$B$3-$L417&gt;Dashboard!$I$3),"Follow-Up Needed",""))))</f>
        <v/>
      </c>
      <c r="X417" s="27">
        <f>IF($A417="","",IF(OR($E417="",$F417=""),"Missing Type or Category",IF(COUNTIFS(Lists!$E$2:$E$15,$F417,Lists!$F$2:$F$15,$E417)=1,"OK","Category Mismatch")))</f>
        <v/>
      </c>
      <c r="Y417" s="27">
        <f>IF($A417="","",IF($B417="","Missing Learner Alias",IF($C417="","Missing Program",IF($D417="","Missing Delivery Site",IF($E417="","Missing Hold Category",IF($F417="","Missing Hold Type",IF($G417="","Missing Priority",IF($H417="","Missing Date Opened",IF($J417="","Missing Status",IF(AND($R417="Active",$K417=""),"Missing Target Date",IF(AND($J417="Resolved",$O417=""),"Missing Resolution Date",IF(AND(OR($J417="Resolved",$J417="Canceled"),$P417=""),"Missing Resolution Outcome",IF($X417&lt;&gt;"OK",$X417,"OK"))))))))))))</f>
        <v/>
      </c>
      <c r="Z417" s="27">
        <f>IF($A417="","",IF($Y417&lt;&gt;"OK","Data Issue",IF($G417="Critical","Critical",IF($V417="Overdue","Overdue",IF($W417="Follow-Up Needed","Follow-Up Needed",IF($I417="","Unassigned",""))))))</f>
        <v/>
      </c>
    </row>
    <row r="418">
      <c r="A418" s="22" t="n"/>
      <c r="B418" s="22" t="n"/>
      <c r="C418" s="22" t="n"/>
      <c r="D418" s="22" t="n"/>
      <c r="E418" s="22" t="n"/>
      <c r="F418" s="22" t="n"/>
      <c r="G418" s="22" t="n"/>
      <c r="H418" s="33" t="n"/>
      <c r="I418" s="22" t="n"/>
      <c r="J418" s="22" t="n"/>
      <c r="K418" s="33" t="n"/>
      <c r="L418" s="33" t="n"/>
      <c r="M418" s="33" t="n"/>
      <c r="N418" s="24" t="n"/>
      <c r="O418" s="33" t="n"/>
      <c r="P418" s="24" t="n"/>
      <c r="Q418" s="24" t="n"/>
      <c r="R418" s="25">
        <f>IF($A418="","",IF(OR($J418="Resolved",$J418="Canceled"),"Closed","Active"))</f>
        <v/>
      </c>
      <c r="S418" s="26">
        <f>IF(OR($A418="",$H418=""),"",MAX(0,IF(AND($J418="Resolved",ISNUMBER($O418)),$O418,Dashboard!$B$3)-$H418))</f>
        <v/>
      </c>
      <c r="T418" s="26">
        <f>IF($A418="","",IF($L418="","",MAX(0,Dashboard!$B$3-$L418)))</f>
        <v/>
      </c>
      <c r="U418" s="25">
        <f>IF($S418="","",IF($S418&lt;=7,"0–7 Days",IF($S418&lt;=14,"8–14 Days",IF($S418&lt;=30,"15–30 Days",IF($S418&lt;=60,"31–60 Days","61+ Days")))))</f>
        <v/>
      </c>
      <c r="V418" s="25">
        <f>IF($A418="","",IF($R418="Closed","Closed",IF($K418="","No Target Date",IF($K418&lt;Dashboard!$B$3,"Overdue",IF($K418&lt;=Dashboard!$B$3+Dashboard!$E$3,"Due Soon","On Track")))))</f>
        <v/>
      </c>
      <c r="W418" s="25">
        <f>IF($A418="","",IF($R418="Closed","",IF(AND($M418&lt;&gt;"",$M418&lt;Dashboard!$B$3),"Follow-Up Needed",IF(AND($L418&lt;&gt;"",Dashboard!$B$3-$L418&gt;Dashboard!$I$3),"Follow-Up Needed",""))))</f>
        <v/>
      </c>
      <c r="X418" s="27">
        <f>IF($A418="","",IF(OR($E418="",$F418=""),"Missing Type or Category",IF(COUNTIFS(Lists!$E$2:$E$15,$F418,Lists!$F$2:$F$15,$E418)=1,"OK","Category Mismatch")))</f>
        <v/>
      </c>
      <c r="Y418" s="27">
        <f>IF($A418="","",IF($B418="","Missing Learner Alias",IF($C418="","Missing Program",IF($D418="","Missing Delivery Site",IF($E418="","Missing Hold Category",IF($F418="","Missing Hold Type",IF($G418="","Missing Priority",IF($H418="","Missing Date Opened",IF($J418="","Missing Status",IF(AND($R418="Active",$K418=""),"Missing Target Date",IF(AND($J418="Resolved",$O418=""),"Missing Resolution Date",IF(AND(OR($J418="Resolved",$J418="Canceled"),$P418=""),"Missing Resolution Outcome",IF($X418&lt;&gt;"OK",$X418,"OK"))))))))))))</f>
        <v/>
      </c>
      <c r="Z418" s="27">
        <f>IF($A418="","",IF($Y418&lt;&gt;"OK","Data Issue",IF($G418="Critical","Critical",IF($V418="Overdue","Overdue",IF($W418="Follow-Up Needed","Follow-Up Needed",IF($I418="","Unassigned",""))))))</f>
        <v/>
      </c>
    </row>
    <row r="419">
      <c r="A419" s="22" t="n"/>
      <c r="B419" s="22" t="n"/>
      <c r="C419" s="22" t="n"/>
      <c r="D419" s="22" t="n"/>
      <c r="E419" s="22" t="n"/>
      <c r="F419" s="22" t="n"/>
      <c r="G419" s="22" t="n"/>
      <c r="H419" s="33" t="n"/>
      <c r="I419" s="22" t="n"/>
      <c r="J419" s="22" t="n"/>
      <c r="K419" s="33" t="n"/>
      <c r="L419" s="33" t="n"/>
      <c r="M419" s="33" t="n"/>
      <c r="N419" s="24" t="n"/>
      <c r="O419" s="33" t="n"/>
      <c r="P419" s="24" t="n"/>
      <c r="Q419" s="24" t="n"/>
      <c r="R419" s="25">
        <f>IF($A419="","",IF(OR($J419="Resolved",$J419="Canceled"),"Closed","Active"))</f>
        <v/>
      </c>
      <c r="S419" s="26">
        <f>IF(OR($A419="",$H419=""),"",MAX(0,IF(AND($J419="Resolved",ISNUMBER($O419)),$O419,Dashboard!$B$3)-$H419))</f>
        <v/>
      </c>
      <c r="T419" s="26">
        <f>IF($A419="","",IF($L419="","",MAX(0,Dashboard!$B$3-$L419)))</f>
        <v/>
      </c>
      <c r="U419" s="25">
        <f>IF($S419="","",IF($S419&lt;=7,"0–7 Days",IF($S419&lt;=14,"8–14 Days",IF($S419&lt;=30,"15–30 Days",IF($S419&lt;=60,"31–60 Days","61+ Days")))))</f>
        <v/>
      </c>
      <c r="V419" s="25">
        <f>IF($A419="","",IF($R419="Closed","Closed",IF($K419="","No Target Date",IF($K419&lt;Dashboard!$B$3,"Overdue",IF($K419&lt;=Dashboard!$B$3+Dashboard!$E$3,"Due Soon","On Track")))))</f>
        <v/>
      </c>
      <c r="W419" s="25">
        <f>IF($A419="","",IF($R419="Closed","",IF(AND($M419&lt;&gt;"",$M419&lt;Dashboard!$B$3),"Follow-Up Needed",IF(AND($L419&lt;&gt;"",Dashboard!$B$3-$L419&gt;Dashboard!$I$3),"Follow-Up Needed",""))))</f>
        <v/>
      </c>
      <c r="X419" s="27">
        <f>IF($A419="","",IF(OR($E419="",$F419=""),"Missing Type or Category",IF(COUNTIFS(Lists!$E$2:$E$15,$F419,Lists!$F$2:$F$15,$E419)=1,"OK","Category Mismatch")))</f>
        <v/>
      </c>
      <c r="Y419" s="27">
        <f>IF($A419="","",IF($B419="","Missing Learner Alias",IF($C419="","Missing Program",IF($D419="","Missing Delivery Site",IF($E419="","Missing Hold Category",IF($F419="","Missing Hold Type",IF($G419="","Missing Priority",IF($H419="","Missing Date Opened",IF($J419="","Missing Status",IF(AND($R419="Active",$K419=""),"Missing Target Date",IF(AND($J419="Resolved",$O419=""),"Missing Resolution Date",IF(AND(OR($J419="Resolved",$J419="Canceled"),$P419=""),"Missing Resolution Outcome",IF($X419&lt;&gt;"OK",$X419,"OK"))))))))))))</f>
        <v/>
      </c>
      <c r="Z419" s="27">
        <f>IF($A419="","",IF($Y419&lt;&gt;"OK","Data Issue",IF($G419="Critical","Critical",IF($V419="Overdue","Overdue",IF($W419="Follow-Up Needed","Follow-Up Needed",IF($I419="","Unassigned",""))))))</f>
        <v/>
      </c>
    </row>
    <row r="420">
      <c r="A420" s="22" t="n"/>
      <c r="B420" s="22" t="n"/>
      <c r="C420" s="22" t="n"/>
      <c r="D420" s="22" t="n"/>
      <c r="E420" s="22" t="n"/>
      <c r="F420" s="22" t="n"/>
      <c r="G420" s="22" t="n"/>
      <c r="H420" s="33" t="n"/>
      <c r="I420" s="22" t="n"/>
      <c r="J420" s="22" t="n"/>
      <c r="K420" s="33" t="n"/>
      <c r="L420" s="33" t="n"/>
      <c r="M420" s="33" t="n"/>
      <c r="N420" s="24" t="n"/>
      <c r="O420" s="33" t="n"/>
      <c r="P420" s="24" t="n"/>
      <c r="Q420" s="24" t="n"/>
      <c r="R420" s="25">
        <f>IF($A420="","",IF(OR($J420="Resolved",$J420="Canceled"),"Closed","Active"))</f>
        <v/>
      </c>
      <c r="S420" s="26">
        <f>IF(OR($A420="",$H420=""),"",MAX(0,IF(AND($J420="Resolved",ISNUMBER($O420)),$O420,Dashboard!$B$3)-$H420))</f>
        <v/>
      </c>
      <c r="T420" s="26">
        <f>IF($A420="","",IF($L420="","",MAX(0,Dashboard!$B$3-$L420)))</f>
        <v/>
      </c>
      <c r="U420" s="25">
        <f>IF($S420="","",IF($S420&lt;=7,"0–7 Days",IF($S420&lt;=14,"8–14 Days",IF($S420&lt;=30,"15–30 Days",IF($S420&lt;=60,"31–60 Days","61+ Days")))))</f>
        <v/>
      </c>
      <c r="V420" s="25">
        <f>IF($A420="","",IF($R420="Closed","Closed",IF($K420="","No Target Date",IF($K420&lt;Dashboard!$B$3,"Overdue",IF($K420&lt;=Dashboard!$B$3+Dashboard!$E$3,"Due Soon","On Track")))))</f>
        <v/>
      </c>
      <c r="W420" s="25">
        <f>IF($A420="","",IF($R420="Closed","",IF(AND($M420&lt;&gt;"",$M420&lt;Dashboard!$B$3),"Follow-Up Needed",IF(AND($L420&lt;&gt;"",Dashboard!$B$3-$L420&gt;Dashboard!$I$3),"Follow-Up Needed",""))))</f>
        <v/>
      </c>
      <c r="X420" s="27">
        <f>IF($A420="","",IF(OR($E420="",$F420=""),"Missing Type or Category",IF(COUNTIFS(Lists!$E$2:$E$15,$F420,Lists!$F$2:$F$15,$E420)=1,"OK","Category Mismatch")))</f>
        <v/>
      </c>
      <c r="Y420" s="27">
        <f>IF($A420="","",IF($B420="","Missing Learner Alias",IF($C420="","Missing Program",IF($D420="","Missing Delivery Site",IF($E420="","Missing Hold Category",IF($F420="","Missing Hold Type",IF($G420="","Missing Priority",IF($H420="","Missing Date Opened",IF($J420="","Missing Status",IF(AND($R420="Active",$K420=""),"Missing Target Date",IF(AND($J420="Resolved",$O420=""),"Missing Resolution Date",IF(AND(OR($J420="Resolved",$J420="Canceled"),$P420=""),"Missing Resolution Outcome",IF($X420&lt;&gt;"OK",$X420,"OK"))))))))))))</f>
        <v/>
      </c>
      <c r="Z420" s="27">
        <f>IF($A420="","",IF($Y420&lt;&gt;"OK","Data Issue",IF($G420="Critical","Critical",IF($V420="Overdue","Overdue",IF($W420="Follow-Up Needed","Follow-Up Needed",IF($I420="","Unassigned",""))))))</f>
        <v/>
      </c>
    </row>
    <row r="421">
      <c r="A421" s="22" t="n"/>
      <c r="B421" s="22" t="n"/>
      <c r="C421" s="22" t="n"/>
      <c r="D421" s="22" t="n"/>
      <c r="E421" s="22" t="n"/>
      <c r="F421" s="22" t="n"/>
      <c r="G421" s="22" t="n"/>
      <c r="H421" s="33" t="n"/>
      <c r="I421" s="22" t="n"/>
      <c r="J421" s="22" t="n"/>
      <c r="K421" s="33" t="n"/>
      <c r="L421" s="33" t="n"/>
      <c r="M421" s="33" t="n"/>
      <c r="N421" s="24" t="n"/>
      <c r="O421" s="33" t="n"/>
      <c r="P421" s="24" t="n"/>
      <c r="Q421" s="24" t="n"/>
      <c r="R421" s="25">
        <f>IF($A421="","",IF(OR($J421="Resolved",$J421="Canceled"),"Closed","Active"))</f>
        <v/>
      </c>
      <c r="S421" s="26">
        <f>IF(OR($A421="",$H421=""),"",MAX(0,IF(AND($J421="Resolved",ISNUMBER($O421)),$O421,Dashboard!$B$3)-$H421))</f>
        <v/>
      </c>
      <c r="T421" s="26">
        <f>IF($A421="","",IF($L421="","",MAX(0,Dashboard!$B$3-$L421)))</f>
        <v/>
      </c>
      <c r="U421" s="25">
        <f>IF($S421="","",IF($S421&lt;=7,"0–7 Days",IF($S421&lt;=14,"8–14 Days",IF($S421&lt;=30,"15–30 Days",IF($S421&lt;=60,"31–60 Days","61+ Days")))))</f>
        <v/>
      </c>
      <c r="V421" s="25">
        <f>IF($A421="","",IF($R421="Closed","Closed",IF($K421="","No Target Date",IF($K421&lt;Dashboard!$B$3,"Overdue",IF($K421&lt;=Dashboard!$B$3+Dashboard!$E$3,"Due Soon","On Track")))))</f>
        <v/>
      </c>
      <c r="W421" s="25">
        <f>IF($A421="","",IF($R421="Closed","",IF(AND($M421&lt;&gt;"",$M421&lt;Dashboard!$B$3),"Follow-Up Needed",IF(AND($L421&lt;&gt;"",Dashboard!$B$3-$L421&gt;Dashboard!$I$3),"Follow-Up Needed",""))))</f>
        <v/>
      </c>
      <c r="X421" s="27">
        <f>IF($A421="","",IF(OR($E421="",$F421=""),"Missing Type or Category",IF(COUNTIFS(Lists!$E$2:$E$15,$F421,Lists!$F$2:$F$15,$E421)=1,"OK","Category Mismatch")))</f>
        <v/>
      </c>
      <c r="Y421" s="27">
        <f>IF($A421="","",IF($B421="","Missing Learner Alias",IF($C421="","Missing Program",IF($D421="","Missing Delivery Site",IF($E421="","Missing Hold Category",IF($F421="","Missing Hold Type",IF($G421="","Missing Priority",IF($H421="","Missing Date Opened",IF($J421="","Missing Status",IF(AND($R421="Active",$K421=""),"Missing Target Date",IF(AND($J421="Resolved",$O421=""),"Missing Resolution Date",IF(AND(OR($J421="Resolved",$J421="Canceled"),$P421=""),"Missing Resolution Outcome",IF($X421&lt;&gt;"OK",$X421,"OK"))))))))))))</f>
        <v/>
      </c>
      <c r="Z421" s="27">
        <f>IF($A421="","",IF($Y421&lt;&gt;"OK","Data Issue",IF($G421="Critical","Critical",IF($V421="Overdue","Overdue",IF($W421="Follow-Up Needed","Follow-Up Needed",IF($I421="","Unassigned",""))))))</f>
        <v/>
      </c>
    </row>
    <row r="422">
      <c r="A422" s="22" t="n"/>
      <c r="B422" s="22" t="n"/>
      <c r="C422" s="22" t="n"/>
      <c r="D422" s="22" t="n"/>
      <c r="E422" s="22" t="n"/>
      <c r="F422" s="22" t="n"/>
      <c r="G422" s="22" t="n"/>
      <c r="H422" s="33" t="n"/>
      <c r="I422" s="22" t="n"/>
      <c r="J422" s="22" t="n"/>
      <c r="K422" s="33" t="n"/>
      <c r="L422" s="33" t="n"/>
      <c r="M422" s="33" t="n"/>
      <c r="N422" s="24" t="n"/>
      <c r="O422" s="33" t="n"/>
      <c r="P422" s="24" t="n"/>
      <c r="Q422" s="24" t="n"/>
      <c r="R422" s="25">
        <f>IF($A422="","",IF(OR($J422="Resolved",$J422="Canceled"),"Closed","Active"))</f>
        <v/>
      </c>
      <c r="S422" s="26">
        <f>IF(OR($A422="",$H422=""),"",MAX(0,IF(AND($J422="Resolved",ISNUMBER($O422)),$O422,Dashboard!$B$3)-$H422))</f>
        <v/>
      </c>
      <c r="T422" s="26">
        <f>IF($A422="","",IF($L422="","",MAX(0,Dashboard!$B$3-$L422)))</f>
        <v/>
      </c>
      <c r="U422" s="25">
        <f>IF($S422="","",IF($S422&lt;=7,"0–7 Days",IF($S422&lt;=14,"8–14 Days",IF($S422&lt;=30,"15–30 Days",IF($S422&lt;=60,"31–60 Days","61+ Days")))))</f>
        <v/>
      </c>
      <c r="V422" s="25">
        <f>IF($A422="","",IF($R422="Closed","Closed",IF($K422="","No Target Date",IF($K422&lt;Dashboard!$B$3,"Overdue",IF($K422&lt;=Dashboard!$B$3+Dashboard!$E$3,"Due Soon","On Track")))))</f>
        <v/>
      </c>
      <c r="W422" s="25">
        <f>IF($A422="","",IF($R422="Closed","",IF(AND($M422&lt;&gt;"",$M422&lt;Dashboard!$B$3),"Follow-Up Needed",IF(AND($L422&lt;&gt;"",Dashboard!$B$3-$L422&gt;Dashboard!$I$3),"Follow-Up Needed",""))))</f>
        <v/>
      </c>
      <c r="X422" s="27">
        <f>IF($A422="","",IF(OR($E422="",$F422=""),"Missing Type or Category",IF(COUNTIFS(Lists!$E$2:$E$15,$F422,Lists!$F$2:$F$15,$E422)=1,"OK","Category Mismatch")))</f>
        <v/>
      </c>
      <c r="Y422" s="27">
        <f>IF($A422="","",IF($B422="","Missing Learner Alias",IF($C422="","Missing Program",IF($D422="","Missing Delivery Site",IF($E422="","Missing Hold Category",IF($F422="","Missing Hold Type",IF($G422="","Missing Priority",IF($H422="","Missing Date Opened",IF($J422="","Missing Status",IF(AND($R422="Active",$K422=""),"Missing Target Date",IF(AND($J422="Resolved",$O422=""),"Missing Resolution Date",IF(AND(OR($J422="Resolved",$J422="Canceled"),$P422=""),"Missing Resolution Outcome",IF($X422&lt;&gt;"OK",$X422,"OK"))))))))))))</f>
        <v/>
      </c>
      <c r="Z422" s="27">
        <f>IF($A422="","",IF($Y422&lt;&gt;"OK","Data Issue",IF($G422="Critical","Critical",IF($V422="Overdue","Overdue",IF($W422="Follow-Up Needed","Follow-Up Needed",IF($I422="","Unassigned",""))))))</f>
        <v/>
      </c>
    </row>
    <row r="423">
      <c r="A423" s="22" t="n"/>
      <c r="B423" s="22" t="n"/>
      <c r="C423" s="22" t="n"/>
      <c r="D423" s="22" t="n"/>
      <c r="E423" s="22" t="n"/>
      <c r="F423" s="22" t="n"/>
      <c r="G423" s="22" t="n"/>
      <c r="H423" s="33" t="n"/>
      <c r="I423" s="22" t="n"/>
      <c r="J423" s="22" t="n"/>
      <c r="K423" s="33" t="n"/>
      <c r="L423" s="33" t="n"/>
      <c r="M423" s="33" t="n"/>
      <c r="N423" s="24" t="n"/>
      <c r="O423" s="33" t="n"/>
      <c r="P423" s="24" t="n"/>
      <c r="Q423" s="24" t="n"/>
      <c r="R423" s="25">
        <f>IF($A423="","",IF(OR($J423="Resolved",$J423="Canceled"),"Closed","Active"))</f>
        <v/>
      </c>
      <c r="S423" s="26">
        <f>IF(OR($A423="",$H423=""),"",MAX(0,IF(AND($J423="Resolved",ISNUMBER($O423)),$O423,Dashboard!$B$3)-$H423))</f>
        <v/>
      </c>
      <c r="T423" s="26">
        <f>IF($A423="","",IF($L423="","",MAX(0,Dashboard!$B$3-$L423)))</f>
        <v/>
      </c>
      <c r="U423" s="25">
        <f>IF($S423="","",IF($S423&lt;=7,"0–7 Days",IF($S423&lt;=14,"8–14 Days",IF($S423&lt;=30,"15–30 Days",IF($S423&lt;=60,"31–60 Days","61+ Days")))))</f>
        <v/>
      </c>
      <c r="V423" s="25">
        <f>IF($A423="","",IF($R423="Closed","Closed",IF($K423="","No Target Date",IF($K423&lt;Dashboard!$B$3,"Overdue",IF($K423&lt;=Dashboard!$B$3+Dashboard!$E$3,"Due Soon","On Track")))))</f>
        <v/>
      </c>
      <c r="W423" s="25">
        <f>IF($A423="","",IF($R423="Closed","",IF(AND($M423&lt;&gt;"",$M423&lt;Dashboard!$B$3),"Follow-Up Needed",IF(AND($L423&lt;&gt;"",Dashboard!$B$3-$L423&gt;Dashboard!$I$3),"Follow-Up Needed",""))))</f>
        <v/>
      </c>
      <c r="X423" s="27">
        <f>IF($A423="","",IF(OR($E423="",$F423=""),"Missing Type or Category",IF(COUNTIFS(Lists!$E$2:$E$15,$F423,Lists!$F$2:$F$15,$E423)=1,"OK","Category Mismatch")))</f>
        <v/>
      </c>
      <c r="Y423" s="27">
        <f>IF($A423="","",IF($B423="","Missing Learner Alias",IF($C423="","Missing Program",IF($D423="","Missing Delivery Site",IF($E423="","Missing Hold Category",IF($F423="","Missing Hold Type",IF($G423="","Missing Priority",IF($H423="","Missing Date Opened",IF($J423="","Missing Status",IF(AND($R423="Active",$K423=""),"Missing Target Date",IF(AND($J423="Resolved",$O423=""),"Missing Resolution Date",IF(AND(OR($J423="Resolved",$J423="Canceled"),$P423=""),"Missing Resolution Outcome",IF($X423&lt;&gt;"OK",$X423,"OK"))))))))))))</f>
        <v/>
      </c>
      <c r="Z423" s="27">
        <f>IF($A423="","",IF($Y423&lt;&gt;"OK","Data Issue",IF($G423="Critical","Critical",IF($V423="Overdue","Overdue",IF($W423="Follow-Up Needed","Follow-Up Needed",IF($I423="","Unassigned",""))))))</f>
        <v/>
      </c>
    </row>
    <row r="424">
      <c r="A424" s="22" t="n"/>
      <c r="B424" s="22" t="n"/>
      <c r="C424" s="22" t="n"/>
      <c r="D424" s="22" t="n"/>
      <c r="E424" s="22" t="n"/>
      <c r="F424" s="22" t="n"/>
      <c r="G424" s="22" t="n"/>
      <c r="H424" s="33" t="n"/>
      <c r="I424" s="22" t="n"/>
      <c r="J424" s="22" t="n"/>
      <c r="K424" s="33" t="n"/>
      <c r="L424" s="33" t="n"/>
      <c r="M424" s="33" t="n"/>
      <c r="N424" s="24" t="n"/>
      <c r="O424" s="33" t="n"/>
      <c r="P424" s="24" t="n"/>
      <c r="Q424" s="24" t="n"/>
      <c r="R424" s="25">
        <f>IF($A424="","",IF(OR($J424="Resolved",$J424="Canceled"),"Closed","Active"))</f>
        <v/>
      </c>
      <c r="S424" s="26">
        <f>IF(OR($A424="",$H424=""),"",MAX(0,IF(AND($J424="Resolved",ISNUMBER($O424)),$O424,Dashboard!$B$3)-$H424))</f>
        <v/>
      </c>
      <c r="T424" s="26">
        <f>IF($A424="","",IF($L424="","",MAX(0,Dashboard!$B$3-$L424)))</f>
        <v/>
      </c>
      <c r="U424" s="25">
        <f>IF($S424="","",IF($S424&lt;=7,"0–7 Days",IF($S424&lt;=14,"8–14 Days",IF($S424&lt;=30,"15–30 Days",IF($S424&lt;=60,"31–60 Days","61+ Days")))))</f>
        <v/>
      </c>
      <c r="V424" s="25">
        <f>IF($A424="","",IF($R424="Closed","Closed",IF($K424="","No Target Date",IF($K424&lt;Dashboard!$B$3,"Overdue",IF($K424&lt;=Dashboard!$B$3+Dashboard!$E$3,"Due Soon","On Track")))))</f>
        <v/>
      </c>
      <c r="W424" s="25">
        <f>IF($A424="","",IF($R424="Closed","",IF(AND($M424&lt;&gt;"",$M424&lt;Dashboard!$B$3),"Follow-Up Needed",IF(AND($L424&lt;&gt;"",Dashboard!$B$3-$L424&gt;Dashboard!$I$3),"Follow-Up Needed",""))))</f>
        <v/>
      </c>
      <c r="X424" s="27">
        <f>IF($A424="","",IF(OR($E424="",$F424=""),"Missing Type or Category",IF(COUNTIFS(Lists!$E$2:$E$15,$F424,Lists!$F$2:$F$15,$E424)=1,"OK","Category Mismatch")))</f>
        <v/>
      </c>
      <c r="Y424" s="27">
        <f>IF($A424="","",IF($B424="","Missing Learner Alias",IF($C424="","Missing Program",IF($D424="","Missing Delivery Site",IF($E424="","Missing Hold Category",IF($F424="","Missing Hold Type",IF($G424="","Missing Priority",IF($H424="","Missing Date Opened",IF($J424="","Missing Status",IF(AND($R424="Active",$K424=""),"Missing Target Date",IF(AND($J424="Resolved",$O424=""),"Missing Resolution Date",IF(AND(OR($J424="Resolved",$J424="Canceled"),$P424=""),"Missing Resolution Outcome",IF($X424&lt;&gt;"OK",$X424,"OK"))))))))))))</f>
        <v/>
      </c>
      <c r="Z424" s="27">
        <f>IF($A424="","",IF($Y424&lt;&gt;"OK","Data Issue",IF($G424="Critical","Critical",IF($V424="Overdue","Overdue",IF($W424="Follow-Up Needed","Follow-Up Needed",IF($I424="","Unassigned",""))))))</f>
        <v/>
      </c>
    </row>
    <row r="425">
      <c r="A425" s="22" t="n"/>
      <c r="B425" s="22" t="n"/>
      <c r="C425" s="22" t="n"/>
      <c r="D425" s="22" t="n"/>
      <c r="E425" s="22" t="n"/>
      <c r="F425" s="22" t="n"/>
      <c r="G425" s="22" t="n"/>
      <c r="H425" s="33" t="n"/>
      <c r="I425" s="22" t="n"/>
      <c r="J425" s="22" t="n"/>
      <c r="K425" s="33" t="n"/>
      <c r="L425" s="33" t="n"/>
      <c r="M425" s="33" t="n"/>
      <c r="N425" s="24" t="n"/>
      <c r="O425" s="33" t="n"/>
      <c r="P425" s="24" t="n"/>
      <c r="Q425" s="24" t="n"/>
      <c r="R425" s="25">
        <f>IF($A425="","",IF(OR($J425="Resolved",$J425="Canceled"),"Closed","Active"))</f>
        <v/>
      </c>
      <c r="S425" s="26">
        <f>IF(OR($A425="",$H425=""),"",MAX(0,IF(AND($J425="Resolved",ISNUMBER($O425)),$O425,Dashboard!$B$3)-$H425))</f>
        <v/>
      </c>
      <c r="T425" s="26">
        <f>IF($A425="","",IF($L425="","",MAX(0,Dashboard!$B$3-$L425)))</f>
        <v/>
      </c>
      <c r="U425" s="25">
        <f>IF($S425="","",IF($S425&lt;=7,"0–7 Days",IF($S425&lt;=14,"8–14 Days",IF($S425&lt;=30,"15–30 Days",IF($S425&lt;=60,"31–60 Days","61+ Days")))))</f>
        <v/>
      </c>
      <c r="V425" s="25">
        <f>IF($A425="","",IF($R425="Closed","Closed",IF($K425="","No Target Date",IF($K425&lt;Dashboard!$B$3,"Overdue",IF($K425&lt;=Dashboard!$B$3+Dashboard!$E$3,"Due Soon","On Track")))))</f>
        <v/>
      </c>
      <c r="W425" s="25">
        <f>IF($A425="","",IF($R425="Closed","",IF(AND($M425&lt;&gt;"",$M425&lt;Dashboard!$B$3),"Follow-Up Needed",IF(AND($L425&lt;&gt;"",Dashboard!$B$3-$L425&gt;Dashboard!$I$3),"Follow-Up Needed",""))))</f>
        <v/>
      </c>
      <c r="X425" s="27">
        <f>IF($A425="","",IF(OR($E425="",$F425=""),"Missing Type or Category",IF(COUNTIFS(Lists!$E$2:$E$15,$F425,Lists!$F$2:$F$15,$E425)=1,"OK","Category Mismatch")))</f>
        <v/>
      </c>
      <c r="Y425" s="27">
        <f>IF($A425="","",IF($B425="","Missing Learner Alias",IF($C425="","Missing Program",IF($D425="","Missing Delivery Site",IF($E425="","Missing Hold Category",IF($F425="","Missing Hold Type",IF($G425="","Missing Priority",IF($H425="","Missing Date Opened",IF($J425="","Missing Status",IF(AND($R425="Active",$K425=""),"Missing Target Date",IF(AND($J425="Resolved",$O425=""),"Missing Resolution Date",IF(AND(OR($J425="Resolved",$J425="Canceled"),$P425=""),"Missing Resolution Outcome",IF($X425&lt;&gt;"OK",$X425,"OK"))))))))))))</f>
        <v/>
      </c>
      <c r="Z425" s="27">
        <f>IF($A425="","",IF($Y425&lt;&gt;"OK","Data Issue",IF($G425="Critical","Critical",IF($V425="Overdue","Overdue",IF($W425="Follow-Up Needed","Follow-Up Needed",IF($I425="","Unassigned",""))))))</f>
        <v/>
      </c>
    </row>
    <row r="426">
      <c r="A426" s="22" t="n"/>
      <c r="B426" s="22" t="n"/>
      <c r="C426" s="22" t="n"/>
      <c r="D426" s="22" t="n"/>
      <c r="E426" s="22" t="n"/>
      <c r="F426" s="22" t="n"/>
      <c r="G426" s="22" t="n"/>
      <c r="H426" s="33" t="n"/>
      <c r="I426" s="22" t="n"/>
      <c r="J426" s="22" t="n"/>
      <c r="K426" s="33" t="n"/>
      <c r="L426" s="33" t="n"/>
      <c r="M426" s="33" t="n"/>
      <c r="N426" s="24" t="n"/>
      <c r="O426" s="33" t="n"/>
      <c r="P426" s="24" t="n"/>
      <c r="Q426" s="24" t="n"/>
      <c r="R426" s="25">
        <f>IF($A426="","",IF(OR($J426="Resolved",$J426="Canceled"),"Closed","Active"))</f>
        <v/>
      </c>
      <c r="S426" s="26">
        <f>IF(OR($A426="",$H426=""),"",MAX(0,IF(AND($J426="Resolved",ISNUMBER($O426)),$O426,Dashboard!$B$3)-$H426))</f>
        <v/>
      </c>
      <c r="T426" s="26">
        <f>IF($A426="","",IF($L426="","",MAX(0,Dashboard!$B$3-$L426)))</f>
        <v/>
      </c>
      <c r="U426" s="25">
        <f>IF($S426="","",IF($S426&lt;=7,"0–7 Days",IF($S426&lt;=14,"8–14 Days",IF($S426&lt;=30,"15–30 Days",IF($S426&lt;=60,"31–60 Days","61+ Days")))))</f>
        <v/>
      </c>
      <c r="V426" s="25">
        <f>IF($A426="","",IF($R426="Closed","Closed",IF($K426="","No Target Date",IF($K426&lt;Dashboard!$B$3,"Overdue",IF($K426&lt;=Dashboard!$B$3+Dashboard!$E$3,"Due Soon","On Track")))))</f>
        <v/>
      </c>
      <c r="W426" s="25">
        <f>IF($A426="","",IF($R426="Closed","",IF(AND($M426&lt;&gt;"",$M426&lt;Dashboard!$B$3),"Follow-Up Needed",IF(AND($L426&lt;&gt;"",Dashboard!$B$3-$L426&gt;Dashboard!$I$3),"Follow-Up Needed",""))))</f>
        <v/>
      </c>
      <c r="X426" s="27">
        <f>IF($A426="","",IF(OR($E426="",$F426=""),"Missing Type or Category",IF(COUNTIFS(Lists!$E$2:$E$15,$F426,Lists!$F$2:$F$15,$E426)=1,"OK","Category Mismatch")))</f>
        <v/>
      </c>
      <c r="Y426" s="27">
        <f>IF($A426="","",IF($B426="","Missing Learner Alias",IF($C426="","Missing Program",IF($D426="","Missing Delivery Site",IF($E426="","Missing Hold Category",IF($F426="","Missing Hold Type",IF($G426="","Missing Priority",IF($H426="","Missing Date Opened",IF($J426="","Missing Status",IF(AND($R426="Active",$K426=""),"Missing Target Date",IF(AND($J426="Resolved",$O426=""),"Missing Resolution Date",IF(AND(OR($J426="Resolved",$J426="Canceled"),$P426=""),"Missing Resolution Outcome",IF($X426&lt;&gt;"OK",$X426,"OK"))))))))))))</f>
        <v/>
      </c>
      <c r="Z426" s="27">
        <f>IF($A426="","",IF($Y426&lt;&gt;"OK","Data Issue",IF($G426="Critical","Critical",IF($V426="Overdue","Overdue",IF($W426="Follow-Up Needed","Follow-Up Needed",IF($I426="","Unassigned",""))))))</f>
        <v/>
      </c>
    </row>
    <row r="427">
      <c r="A427" s="22" t="n"/>
      <c r="B427" s="22" t="n"/>
      <c r="C427" s="22" t="n"/>
      <c r="D427" s="22" t="n"/>
      <c r="E427" s="22" t="n"/>
      <c r="F427" s="22" t="n"/>
      <c r="G427" s="22" t="n"/>
      <c r="H427" s="33" t="n"/>
      <c r="I427" s="22" t="n"/>
      <c r="J427" s="22" t="n"/>
      <c r="K427" s="33" t="n"/>
      <c r="L427" s="33" t="n"/>
      <c r="M427" s="33" t="n"/>
      <c r="N427" s="24" t="n"/>
      <c r="O427" s="33" t="n"/>
      <c r="P427" s="24" t="n"/>
      <c r="Q427" s="24" t="n"/>
      <c r="R427" s="25">
        <f>IF($A427="","",IF(OR($J427="Resolved",$J427="Canceled"),"Closed","Active"))</f>
        <v/>
      </c>
      <c r="S427" s="26">
        <f>IF(OR($A427="",$H427=""),"",MAX(0,IF(AND($J427="Resolved",ISNUMBER($O427)),$O427,Dashboard!$B$3)-$H427))</f>
        <v/>
      </c>
      <c r="T427" s="26">
        <f>IF($A427="","",IF($L427="","",MAX(0,Dashboard!$B$3-$L427)))</f>
        <v/>
      </c>
      <c r="U427" s="25">
        <f>IF($S427="","",IF($S427&lt;=7,"0–7 Days",IF($S427&lt;=14,"8–14 Days",IF($S427&lt;=30,"15–30 Days",IF($S427&lt;=60,"31–60 Days","61+ Days")))))</f>
        <v/>
      </c>
      <c r="V427" s="25">
        <f>IF($A427="","",IF($R427="Closed","Closed",IF($K427="","No Target Date",IF($K427&lt;Dashboard!$B$3,"Overdue",IF($K427&lt;=Dashboard!$B$3+Dashboard!$E$3,"Due Soon","On Track")))))</f>
        <v/>
      </c>
      <c r="W427" s="25">
        <f>IF($A427="","",IF($R427="Closed","",IF(AND($M427&lt;&gt;"",$M427&lt;Dashboard!$B$3),"Follow-Up Needed",IF(AND($L427&lt;&gt;"",Dashboard!$B$3-$L427&gt;Dashboard!$I$3),"Follow-Up Needed",""))))</f>
        <v/>
      </c>
      <c r="X427" s="27">
        <f>IF($A427="","",IF(OR($E427="",$F427=""),"Missing Type or Category",IF(COUNTIFS(Lists!$E$2:$E$15,$F427,Lists!$F$2:$F$15,$E427)=1,"OK","Category Mismatch")))</f>
        <v/>
      </c>
      <c r="Y427" s="27">
        <f>IF($A427="","",IF($B427="","Missing Learner Alias",IF($C427="","Missing Program",IF($D427="","Missing Delivery Site",IF($E427="","Missing Hold Category",IF($F427="","Missing Hold Type",IF($G427="","Missing Priority",IF($H427="","Missing Date Opened",IF($J427="","Missing Status",IF(AND($R427="Active",$K427=""),"Missing Target Date",IF(AND($J427="Resolved",$O427=""),"Missing Resolution Date",IF(AND(OR($J427="Resolved",$J427="Canceled"),$P427=""),"Missing Resolution Outcome",IF($X427&lt;&gt;"OK",$X427,"OK"))))))))))))</f>
        <v/>
      </c>
      <c r="Z427" s="27">
        <f>IF($A427="","",IF($Y427&lt;&gt;"OK","Data Issue",IF($G427="Critical","Critical",IF($V427="Overdue","Overdue",IF($W427="Follow-Up Needed","Follow-Up Needed",IF($I427="","Unassigned",""))))))</f>
        <v/>
      </c>
    </row>
    <row r="428">
      <c r="A428" s="22" t="n"/>
      <c r="B428" s="22" t="n"/>
      <c r="C428" s="22" t="n"/>
      <c r="D428" s="22" t="n"/>
      <c r="E428" s="22" t="n"/>
      <c r="F428" s="22" t="n"/>
      <c r="G428" s="22" t="n"/>
      <c r="H428" s="33" t="n"/>
      <c r="I428" s="22" t="n"/>
      <c r="J428" s="22" t="n"/>
      <c r="K428" s="33" t="n"/>
      <c r="L428" s="33" t="n"/>
      <c r="M428" s="33" t="n"/>
      <c r="N428" s="24" t="n"/>
      <c r="O428" s="33" t="n"/>
      <c r="P428" s="24" t="n"/>
      <c r="Q428" s="24" t="n"/>
      <c r="R428" s="25">
        <f>IF($A428="","",IF(OR($J428="Resolved",$J428="Canceled"),"Closed","Active"))</f>
        <v/>
      </c>
      <c r="S428" s="26">
        <f>IF(OR($A428="",$H428=""),"",MAX(0,IF(AND($J428="Resolved",ISNUMBER($O428)),$O428,Dashboard!$B$3)-$H428))</f>
        <v/>
      </c>
      <c r="T428" s="26">
        <f>IF($A428="","",IF($L428="","",MAX(0,Dashboard!$B$3-$L428)))</f>
        <v/>
      </c>
      <c r="U428" s="25">
        <f>IF($S428="","",IF($S428&lt;=7,"0–7 Days",IF($S428&lt;=14,"8–14 Days",IF($S428&lt;=30,"15–30 Days",IF($S428&lt;=60,"31–60 Days","61+ Days")))))</f>
        <v/>
      </c>
      <c r="V428" s="25">
        <f>IF($A428="","",IF($R428="Closed","Closed",IF($K428="","No Target Date",IF($K428&lt;Dashboard!$B$3,"Overdue",IF($K428&lt;=Dashboard!$B$3+Dashboard!$E$3,"Due Soon","On Track")))))</f>
        <v/>
      </c>
      <c r="W428" s="25">
        <f>IF($A428="","",IF($R428="Closed","",IF(AND($M428&lt;&gt;"",$M428&lt;Dashboard!$B$3),"Follow-Up Needed",IF(AND($L428&lt;&gt;"",Dashboard!$B$3-$L428&gt;Dashboard!$I$3),"Follow-Up Needed",""))))</f>
        <v/>
      </c>
      <c r="X428" s="27">
        <f>IF($A428="","",IF(OR($E428="",$F428=""),"Missing Type or Category",IF(COUNTIFS(Lists!$E$2:$E$15,$F428,Lists!$F$2:$F$15,$E428)=1,"OK","Category Mismatch")))</f>
        <v/>
      </c>
      <c r="Y428" s="27">
        <f>IF($A428="","",IF($B428="","Missing Learner Alias",IF($C428="","Missing Program",IF($D428="","Missing Delivery Site",IF($E428="","Missing Hold Category",IF($F428="","Missing Hold Type",IF($G428="","Missing Priority",IF($H428="","Missing Date Opened",IF($J428="","Missing Status",IF(AND($R428="Active",$K428=""),"Missing Target Date",IF(AND($J428="Resolved",$O428=""),"Missing Resolution Date",IF(AND(OR($J428="Resolved",$J428="Canceled"),$P428=""),"Missing Resolution Outcome",IF($X428&lt;&gt;"OK",$X428,"OK"))))))))))))</f>
        <v/>
      </c>
      <c r="Z428" s="27">
        <f>IF($A428="","",IF($Y428&lt;&gt;"OK","Data Issue",IF($G428="Critical","Critical",IF($V428="Overdue","Overdue",IF($W428="Follow-Up Needed","Follow-Up Needed",IF($I428="","Unassigned",""))))))</f>
        <v/>
      </c>
    </row>
    <row r="429">
      <c r="A429" s="22" t="n"/>
      <c r="B429" s="22" t="n"/>
      <c r="C429" s="22" t="n"/>
      <c r="D429" s="22" t="n"/>
      <c r="E429" s="22" t="n"/>
      <c r="F429" s="22" t="n"/>
      <c r="G429" s="22" t="n"/>
      <c r="H429" s="33" t="n"/>
      <c r="I429" s="22" t="n"/>
      <c r="J429" s="22" t="n"/>
      <c r="K429" s="33" t="n"/>
      <c r="L429" s="33" t="n"/>
      <c r="M429" s="33" t="n"/>
      <c r="N429" s="24" t="n"/>
      <c r="O429" s="33" t="n"/>
      <c r="P429" s="24" t="n"/>
      <c r="Q429" s="24" t="n"/>
      <c r="R429" s="25">
        <f>IF($A429="","",IF(OR($J429="Resolved",$J429="Canceled"),"Closed","Active"))</f>
        <v/>
      </c>
      <c r="S429" s="26">
        <f>IF(OR($A429="",$H429=""),"",MAX(0,IF(AND($J429="Resolved",ISNUMBER($O429)),$O429,Dashboard!$B$3)-$H429))</f>
        <v/>
      </c>
      <c r="T429" s="26">
        <f>IF($A429="","",IF($L429="","",MAX(0,Dashboard!$B$3-$L429)))</f>
        <v/>
      </c>
      <c r="U429" s="25">
        <f>IF($S429="","",IF($S429&lt;=7,"0–7 Days",IF($S429&lt;=14,"8–14 Days",IF($S429&lt;=30,"15–30 Days",IF($S429&lt;=60,"31–60 Days","61+ Days")))))</f>
        <v/>
      </c>
      <c r="V429" s="25">
        <f>IF($A429="","",IF($R429="Closed","Closed",IF($K429="","No Target Date",IF($K429&lt;Dashboard!$B$3,"Overdue",IF($K429&lt;=Dashboard!$B$3+Dashboard!$E$3,"Due Soon","On Track")))))</f>
        <v/>
      </c>
      <c r="W429" s="25">
        <f>IF($A429="","",IF($R429="Closed","",IF(AND($M429&lt;&gt;"",$M429&lt;Dashboard!$B$3),"Follow-Up Needed",IF(AND($L429&lt;&gt;"",Dashboard!$B$3-$L429&gt;Dashboard!$I$3),"Follow-Up Needed",""))))</f>
        <v/>
      </c>
      <c r="X429" s="27">
        <f>IF($A429="","",IF(OR($E429="",$F429=""),"Missing Type or Category",IF(COUNTIFS(Lists!$E$2:$E$15,$F429,Lists!$F$2:$F$15,$E429)=1,"OK","Category Mismatch")))</f>
        <v/>
      </c>
      <c r="Y429" s="27">
        <f>IF($A429="","",IF($B429="","Missing Learner Alias",IF($C429="","Missing Program",IF($D429="","Missing Delivery Site",IF($E429="","Missing Hold Category",IF($F429="","Missing Hold Type",IF($G429="","Missing Priority",IF($H429="","Missing Date Opened",IF($J429="","Missing Status",IF(AND($R429="Active",$K429=""),"Missing Target Date",IF(AND($J429="Resolved",$O429=""),"Missing Resolution Date",IF(AND(OR($J429="Resolved",$J429="Canceled"),$P429=""),"Missing Resolution Outcome",IF($X429&lt;&gt;"OK",$X429,"OK"))))))))))))</f>
        <v/>
      </c>
      <c r="Z429" s="27">
        <f>IF($A429="","",IF($Y429&lt;&gt;"OK","Data Issue",IF($G429="Critical","Critical",IF($V429="Overdue","Overdue",IF($W429="Follow-Up Needed","Follow-Up Needed",IF($I429="","Unassigned",""))))))</f>
        <v/>
      </c>
    </row>
    <row r="430">
      <c r="A430" s="22" t="n"/>
      <c r="B430" s="22" t="n"/>
      <c r="C430" s="22" t="n"/>
      <c r="D430" s="22" t="n"/>
      <c r="E430" s="22" t="n"/>
      <c r="F430" s="22" t="n"/>
      <c r="G430" s="22" t="n"/>
      <c r="H430" s="33" t="n"/>
      <c r="I430" s="22" t="n"/>
      <c r="J430" s="22" t="n"/>
      <c r="K430" s="33" t="n"/>
      <c r="L430" s="33" t="n"/>
      <c r="M430" s="33" t="n"/>
      <c r="N430" s="24" t="n"/>
      <c r="O430" s="33" t="n"/>
      <c r="P430" s="24" t="n"/>
      <c r="Q430" s="24" t="n"/>
      <c r="R430" s="25">
        <f>IF($A430="","",IF(OR($J430="Resolved",$J430="Canceled"),"Closed","Active"))</f>
        <v/>
      </c>
      <c r="S430" s="26">
        <f>IF(OR($A430="",$H430=""),"",MAX(0,IF(AND($J430="Resolved",ISNUMBER($O430)),$O430,Dashboard!$B$3)-$H430))</f>
        <v/>
      </c>
      <c r="T430" s="26">
        <f>IF($A430="","",IF($L430="","",MAX(0,Dashboard!$B$3-$L430)))</f>
        <v/>
      </c>
      <c r="U430" s="25">
        <f>IF($S430="","",IF($S430&lt;=7,"0–7 Days",IF($S430&lt;=14,"8–14 Days",IF($S430&lt;=30,"15–30 Days",IF($S430&lt;=60,"31–60 Days","61+ Days")))))</f>
        <v/>
      </c>
      <c r="V430" s="25">
        <f>IF($A430="","",IF($R430="Closed","Closed",IF($K430="","No Target Date",IF($K430&lt;Dashboard!$B$3,"Overdue",IF($K430&lt;=Dashboard!$B$3+Dashboard!$E$3,"Due Soon","On Track")))))</f>
        <v/>
      </c>
      <c r="W430" s="25">
        <f>IF($A430="","",IF($R430="Closed","",IF(AND($M430&lt;&gt;"",$M430&lt;Dashboard!$B$3),"Follow-Up Needed",IF(AND($L430&lt;&gt;"",Dashboard!$B$3-$L430&gt;Dashboard!$I$3),"Follow-Up Needed",""))))</f>
        <v/>
      </c>
      <c r="X430" s="27">
        <f>IF($A430="","",IF(OR($E430="",$F430=""),"Missing Type or Category",IF(COUNTIFS(Lists!$E$2:$E$15,$F430,Lists!$F$2:$F$15,$E430)=1,"OK","Category Mismatch")))</f>
        <v/>
      </c>
      <c r="Y430" s="27">
        <f>IF($A430="","",IF($B430="","Missing Learner Alias",IF($C430="","Missing Program",IF($D430="","Missing Delivery Site",IF($E430="","Missing Hold Category",IF($F430="","Missing Hold Type",IF($G430="","Missing Priority",IF($H430="","Missing Date Opened",IF($J430="","Missing Status",IF(AND($R430="Active",$K430=""),"Missing Target Date",IF(AND($J430="Resolved",$O430=""),"Missing Resolution Date",IF(AND(OR($J430="Resolved",$J430="Canceled"),$P430=""),"Missing Resolution Outcome",IF($X430&lt;&gt;"OK",$X430,"OK"))))))))))))</f>
        <v/>
      </c>
      <c r="Z430" s="27">
        <f>IF($A430="","",IF($Y430&lt;&gt;"OK","Data Issue",IF($G430="Critical","Critical",IF($V430="Overdue","Overdue",IF($W430="Follow-Up Needed","Follow-Up Needed",IF($I430="","Unassigned",""))))))</f>
        <v/>
      </c>
    </row>
    <row r="431">
      <c r="A431" s="22" t="n"/>
      <c r="B431" s="22" t="n"/>
      <c r="C431" s="22" t="n"/>
      <c r="D431" s="22" t="n"/>
      <c r="E431" s="22" t="n"/>
      <c r="F431" s="22" t="n"/>
      <c r="G431" s="22" t="n"/>
      <c r="H431" s="33" t="n"/>
      <c r="I431" s="22" t="n"/>
      <c r="J431" s="22" t="n"/>
      <c r="K431" s="33" t="n"/>
      <c r="L431" s="33" t="n"/>
      <c r="M431" s="33" t="n"/>
      <c r="N431" s="24" t="n"/>
      <c r="O431" s="33" t="n"/>
      <c r="P431" s="24" t="n"/>
      <c r="Q431" s="24" t="n"/>
      <c r="R431" s="25">
        <f>IF($A431="","",IF(OR($J431="Resolved",$J431="Canceled"),"Closed","Active"))</f>
        <v/>
      </c>
      <c r="S431" s="26">
        <f>IF(OR($A431="",$H431=""),"",MAX(0,IF(AND($J431="Resolved",ISNUMBER($O431)),$O431,Dashboard!$B$3)-$H431))</f>
        <v/>
      </c>
      <c r="T431" s="26">
        <f>IF($A431="","",IF($L431="","",MAX(0,Dashboard!$B$3-$L431)))</f>
        <v/>
      </c>
      <c r="U431" s="25">
        <f>IF($S431="","",IF($S431&lt;=7,"0–7 Days",IF($S431&lt;=14,"8–14 Days",IF($S431&lt;=30,"15–30 Days",IF($S431&lt;=60,"31–60 Days","61+ Days")))))</f>
        <v/>
      </c>
      <c r="V431" s="25">
        <f>IF($A431="","",IF($R431="Closed","Closed",IF($K431="","No Target Date",IF($K431&lt;Dashboard!$B$3,"Overdue",IF($K431&lt;=Dashboard!$B$3+Dashboard!$E$3,"Due Soon","On Track")))))</f>
        <v/>
      </c>
      <c r="W431" s="25">
        <f>IF($A431="","",IF($R431="Closed","",IF(AND($M431&lt;&gt;"",$M431&lt;Dashboard!$B$3),"Follow-Up Needed",IF(AND($L431&lt;&gt;"",Dashboard!$B$3-$L431&gt;Dashboard!$I$3),"Follow-Up Needed",""))))</f>
        <v/>
      </c>
      <c r="X431" s="27">
        <f>IF($A431="","",IF(OR($E431="",$F431=""),"Missing Type or Category",IF(COUNTIFS(Lists!$E$2:$E$15,$F431,Lists!$F$2:$F$15,$E431)=1,"OK","Category Mismatch")))</f>
        <v/>
      </c>
      <c r="Y431" s="27">
        <f>IF($A431="","",IF($B431="","Missing Learner Alias",IF($C431="","Missing Program",IF($D431="","Missing Delivery Site",IF($E431="","Missing Hold Category",IF($F431="","Missing Hold Type",IF($G431="","Missing Priority",IF($H431="","Missing Date Opened",IF($J431="","Missing Status",IF(AND($R431="Active",$K431=""),"Missing Target Date",IF(AND($J431="Resolved",$O431=""),"Missing Resolution Date",IF(AND(OR($J431="Resolved",$J431="Canceled"),$P431=""),"Missing Resolution Outcome",IF($X431&lt;&gt;"OK",$X431,"OK"))))))))))))</f>
        <v/>
      </c>
      <c r="Z431" s="27">
        <f>IF($A431="","",IF($Y431&lt;&gt;"OK","Data Issue",IF($G431="Critical","Critical",IF($V431="Overdue","Overdue",IF($W431="Follow-Up Needed","Follow-Up Needed",IF($I431="","Unassigned",""))))))</f>
        <v/>
      </c>
    </row>
    <row r="432">
      <c r="A432" s="22" t="n"/>
      <c r="B432" s="22" t="n"/>
      <c r="C432" s="22" t="n"/>
      <c r="D432" s="22" t="n"/>
      <c r="E432" s="22" t="n"/>
      <c r="F432" s="22" t="n"/>
      <c r="G432" s="22" t="n"/>
      <c r="H432" s="33" t="n"/>
      <c r="I432" s="22" t="n"/>
      <c r="J432" s="22" t="n"/>
      <c r="K432" s="33" t="n"/>
      <c r="L432" s="33" t="n"/>
      <c r="M432" s="33" t="n"/>
      <c r="N432" s="24" t="n"/>
      <c r="O432" s="33" t="n"/>
      <c r="P432" s="24" t="n"/>
      <c r="Q432" s="24" t="n"/>
      <c r="R432" s="25">
        <f>IF($A432="","",IF(OR($J432="Resolved",$J432="Canceled"),"Closed","Active"))</f>
        <v/>
      </c>
      <c r="S432" s="26">
        <f>IF(OR($A432="",$H432=""),"",MAX(0,IF(AND($J432="Resolved",ISNUMBER($O432)),$O432,Dashboard!$B$3)-$H432))</f>
        <v/>
      </c>
      <c r="T432" s="26">
        <f>IF($A432="","",IF($L432="","",MAX(0,Dashboard!$B$3-$L432)))</f>
        <v/>
      </c>
      <c r="U432" s="25">
        <f>IF($S432="","",IF($S432&lt;=7,"0–7 Days",IF($S432&lt;=14,"8–14 Days",IF($S432&lt;=30,"15–30 Days",IF($S432&lt;=60,"31–60 Days","61+ Days")))))</f>
        <v/>
      </c>
      <c r="V432" s="25">
        <f>IF($A432="","",IF($R432="Closed","Closed",IF($K432="","No Target Date",IF($K432&lt;Dashboard!$B$3,"Overdue",IF($K432&lt;=Dashboard!$B$3+Dashboard!$E$3,"Due Soon","On Track")))))</f>
        <v/>
      </c>
      <c r="W432" s="25">
        <f>IF($A432="","",IF($R432="Closed","",IF(AND($M432&lt;&gt;"",$M432&lt;Dashboard!$B$3),"Follow-Up Needed",IF(AND($L432&lt;&gt;"",Dashboard!$B$3-$L432&gt;Dashboard!$I$3),"Follow-Up Needed",""))))</f>
        <v/>
      </c>
      <c r="X432" s="27">
        <f>IF($A432="","",IF(OR($E432="",$F432=""),"Missing Type or Category",IF(COUNTIFS(Lists!$E$2:$E$15,$F432,Lists!$F$2:$F$15,$E432)=1,"OK","Category Mismatch")))</f>
        <v/>
      </c>
      <c r="Y432" s="27">
        <f>IF($A432="","",IF($B432="","Missing Learner Alias",IF($C432="","Missing Program",IF($D432="","Missing Delivery Site",IF($E432="","Missing Hold Category",IF($F432="","Missing Hold Type",IF($G432="","Missing Priority",IF($H432="","Missing Date Opened",IF($J432="","Missing Status",IF(AND($R432="Active",$K432=""),"Missing Target Date",IF(AND($J432="Resolved",$O432=""),"Missing Resolution Date",IF(AND(OR($J432="Resolved",$J432="Canceled"),$P432=""),"Missing Resolution Outcome",IF($X432&lt;&gt;"OK",$X432,"OK"))))))))))))</f>
        <v/>
      </c>
      <c r="Z432" s="27">
        <f>IF($A432="","",IF($Y432&lt;&gt;"OK","Data Issue",IF($G432="Critical","Critical",IF($V432="Overdue","Overdue",IF($W432="Follow-Up Needed","Follow-Up Needed",IF($I432="","Unassigned",""))))))</f>
        <v/>
      </c>
    </row>
    <row r="433">
      <c r="A433" s="22" t="n"/>
      <c r="B433" s="22" t="n"/>
      <c r="C433" s="22" t="n"/>
      <c r="D433" s="22" t="n"/>
      <c r="E433" s="22" t="n"/>
      <c r="F433" s="22" t="n"/>
      <c r="G433" s="22" t="n"/>
      <c r="H433" s="33" t="n"/>
      <c r="I433" s="22" t="n"/>
      <c r="J433" s="22" t="n"/>
      <c r="K433" s="33" t="n"/>
      <c r="L433" s="33" t="n"/>
      <c r="M433" s="33" t="n"/>
      <c r="N433" s="24" t="n"/>
      <c r="O433" s="33" t="n"/>
      <c r="P433" s="24" t="n"/>
      <c r="Q433" s="24" t="n"/>
      <c r="R433" s="25">
        <f>IF($A433="","",IF(OR($J433="Resolved",$J433="Canceled"),"Closed","Active"))</f>
        <v/>
      </c>
      <c r="S433" s="26">
        <f>IF(OR($A433="",$H433=""),"",MAX(0,IF(AND($J433="Resolved",ISNUMBER($O433)),$O433,Dashboard!$B$3)-$H433))</f>
        <v/>
      </c>
      <c r="T433" s="26">
        <f>IF($A433="","",IF($L433="","",MAX(0,Dashboard!$B$3-$L433)))</f>
        <v/>
      </c>
      <c r="U433" s="25">
        <f>IF($S433="","",IF($S433&lt;=7,"0–7 Days",IF($S433&lt;=14,"8–14 Days",IF($S433&lt;=30,"15–30 Days",IF($S433&lt;=60,"31–60 Days","61+ Days")))))</f>
        <v/>
      </c>
      <c r="V433" s="25">
        <f>IF($A433="","",IF($R433="Closed","Closed",IF($K433="","No Target Date",IF($K433&lt;Dashboard!$B$3,"Overdue",IF($K433&lt;=Dashboard!$B$3+Dashboard!$E$3,"Due Soon","On Track")))))</f>
        <v/>
      </c>
      <c r="W433" s="25">
        <f>IF($A433="","",IF($R433="Closed","",IF(AND($M433&lt;&gt;"",$M433&lt;Dashboard!$B$3),"Follow-Up Needed",IF(AND($L433&lt;&gt;"",Dashboard!$B$3-$L433&gt;Dashboard!$I$3),"Follow-Up Needed",""))))</f>
        <v/>
      </c>
      <c r="X433" s="27">
        <f>IF($A433="","",IF(OR($E433="",$F433=""),"Missing Type or Category",IF(COUNTIFS(Lists!$E$2:$E$15,$F433,Lists!$F$2:$F$15,$E433)=1,"OK","Category Mismatch")))</f>
        <v/>
      </c>
      <c r="Y433" s="27">
        <f>IF($A433="","",IF($B433="","Missing Learner Alias",IF($C433="","Missing Program",IF($D433="","Missing Delivery Site",IF($E433="","Missing Hold Category",IF($F433="","Missing Hold Type",IF($G433="","Missing Priority",IF($H433="","Missing Date Opened",IF($J433="","Missing Status",IF(AND($R433="Active",$K433=""),"Missing Target Date",IF(AND($J433="Resolved",$O433=""),"Missing Resolution Date",IF(AND(OR($J433="Resolved",$J433="Canceled"),$P433=""),"Missing Resolution Outcome",IF($X433&lt;&gt;"OK",$X433,"OK"))))))))))))</f>
        <v/>
      </c>
      <c r="Z433" s="27">
        <f>IF($A433="","",IF($Y433&lt;&gt;"OK","Data Issue",IF($G433="Critical","Critical",IF($V433="Overdue","Overdue",IF($W433="Follow-Up Needed","Follow-Up Needed",IF($I433="","Unassigned",""))))))</f>
        <v/>
      </c>
    </row>
    <row r="434">
      <c r="A434" s="22" t="n"/>
      <c r="B434" s="22" t="n"/>
      <c r="C434" s="22" t="n"/>
      <c r="D434" s="22" t="n"/>
      <c r="E434" s="22" t="n"/>
      <c r="F434" s="22" t="n"/>
      <c r="G434" s="22" t="n"/>
      <c r="H434" s="33" t="n"/>
      <c r="I434" s="22" t="n"/>
      <c r="J434" s="22" t="n"/>
      <c r="K434" s="33" t="n"/>
      <c r="L434" s="33" t="n"/>
      <c r="M434" s="33" t="n"/>
      <c r="N434" s="24" t="n"/>
      <c r="O434" s="33" t="n"/>
      <c r="P434" s="24" t="n"/>
      <c r="Q434" s="24" t="n"/>
      <c r="R434" s="25">
        <f>IF($A434="","",IF(OR($J434="Resolved",$J434="Canceled"),"Closed","Active"))</f>
        <v/>
      </c>
      <c r="S434" s="26">
        <f>IF(OR($A434="",$H434=""),"",MAX(0,IF(AND($J434="Resolved",ISNUMBER($O434)),$O434,Dashboard!$B$3)-$H434))</f>
        <v/>
      </c>
      <c r="T434" s="26">
        <f>IF($A434="","",IF($L434="","",MAX(0,Dashboard!$B$3-$L434)))</f>
        <v/>
      </c>
      <c r="U434" s="25">
        <f>IF($S434="","",IF($S434&lt;=7,"0–7 Days",IF($S434&lt;=14,"8–14 Days",IF($S434&lt;=30,"15–30 Days",IF($S434&lt;=60,"31–60 Days","61+ Days")))))</f>
        <v/>
      </c>
      <c r="V434" s="25">
        <f>IF($A434="","",IF($R434="Closed","Closed",IF($K434="","No Target Date",IF($K434&lt;Dashboard!$B$3,"Overdue",IF($K434&lt;=Dashboard!$B$3+Dashboard!$E$3,"Due Soon","On Track")))))</f>
        <v/>
      </c>
      <c r="W434" s="25">
        <f>IF($A434="","",IF($R434="Closed","",IF(AND($M434&lt;&gt;"",$M434&lt;Dashboard!$B$3),"Follow-Up Needed",IF(AND($L434&lt;&gt;"",Dashboard!$B$3-$L434&gt;Dashboard!$I$3),"Follow-Up Needed",""))))</f>
        <v/>
      </c>
      <c r="X434" s="27">
        <f>IF($A434="","",IF(OR($E434="",$F434=""),"Missing Type or Category",IF(COUNTIFS(Lists!$E$2:$E$15,$F434,Lists!$F$2:$F$15,$E434)=1,"OK","Category Mismatch")))</f>
        <v/>
      </c>
      <c r="Y434" s="27">
        <f>IF($A434="","",IF($B434="","Missing Learner Alias",IF($C434="","Missing Program",IF($D434="","Missing Delivery Site",IF($E434="","Missing Hold Category",IF($F434="","Missing Hold Type",IF($G434="","Missing Priority",IF($H434="","Missing Date Opened",IF($J434="","Missing Status",IF(AND($R434="Active",$K434=""),"Missing Target Date",IF(AND($J434="Resolved",$O434=""),"Missing Resolution Date",IF(AND(OR($J434="Resolved",$J434="Canceled"),$P434=""),"Missing Resolution Outcome",IF($X434&lt;&gt;"OK",$X434,"OK"))))))))))))</f>
        <v/>
      </c>
      <c r="Z434" s="27">
        <f>IF($A434="","",IF($Y434&lt;&gt;"OK","Data Issue",IF($G434="Critical","Critical",IF($V434="Overdue","Overdue",IF($W434="Follow-Up Needed","Follow-Up Needed",IF($I434="","Unassigned",""))))))</f>
        <v/>
      </c>
    </row>
    <row r="435">
      <c r="A435" s="22" t="n"/>
      <c r="B435" s="22" t="n"/>
      <c r="C435" s="22" t="n"/>
      <c r="D435" s="22" t="n"/>
      <c r="E435" s="22" t="n"/>
      <c r="F435" s="22" t="n"/>
      <c r="G435" s="22" t="n"/>
      <c r="H435" s="33" t="n"/>
      <c r="I435" s="22" t="n"/>
      <c r="J435" s="22" t="n"/>
      <c r="K435" s="33" t="n"/>
      <c r="L435" s="33" t="n"/>
      <c r="M435" s="33" t="n"/>
      <c r="N435" s="24" t="n"/>
      <c r="O435" s="33" t="n"/>
      <c r="P435" s="24" t="n"/>
      <c r="Q435" s="24" t="n"/>
      <c r="R435" s="25">
        <f>IF($A435="","",IF(OR($J435="Resolved",$J435="Canceled"),"Closed","Active"))</f>
        <v/>
      </c>
      <c r="S435" s="26">
        <f>IF(OR($A435="",$H435=""),"",MAX(0,IF(AND($J435="Resolved",ISNUMBER($O435)),$O435,Dashboard!$B$3)-$H435))</f>
        <v/>
      </c>
      <c r="T435" s="26">
        <f>IF($A435="","",IF($L435="","",MAX(0,Dashboard!$B$3-$L435)))</f>
        <v/>
      </c>
      <c r="U435" s="25">
        <f>IF($S435="","",IF($S435&lt;=7,"0–7 Days",IF($S435&lt;=14,"8–14 Days",IF($S435&lt;=30,"15–30 Days",IF($S435&lt;=60,"31–60 Days","61+ Days")))))</f>
        <v/>
      </c>
      <c r="V435" s="25">
        <f>IF($A435="","",IF($R435="Closed","Closed",IF($K435="","No Target Date",IF($K435&lt;Dashboard!$B$3,"Overdue",IF($K435&lt;=Dashboard!$B$3+Dashboard!$E$3,"Due Soon","On Track")))))</f>
        <v/>
      </c>
      <c r="W435" s="25">
        <f>IF($A435="","",IF($R435="Closed","",IF(AND($M435&lt;&gt;"",$M435&lt;Dashboard!$B$3),"Follow-Up Needed",IF(AND($L435&lt;&gt;"",Dashboard!$B$3-$L435&gt;Dashboard!$I$3),"Follow-Up Needed",""))))</f>
        <v/>
      </c>
      <c r="X435" s="27">
        <f>IF($A435="","",IF(OR($E435="",$F435=""),"Missing Type or Category",IF(COUNTIFS(Lists!$E$2:$E$15,$F435,Lists!$F$2:$F$15,$E435)=1,"OK","Category Mismatch")))</f>
        <v/>
      </c>
      <c r="Y435" s="27">
        <f>IF($A435="","",IF($B435="","Missing Learner Alias",IF($C435="","Missing Program",IF($D435="","Missing Delivery Site",IF($E435="","Missing Hold Category",IF($F435="","Missing Hold Type",IF($G435="","Missing Priority",IF($H435="","Missing Date Opened",IF($J435="","Missing Status",IF(AND($R435="Active",$K435=""),"Missing Target Date",IF(AND($J435="Resolved",$O435=""),"Missing Resolution Date",IF(AND(OR($J435="Resolved",$J435="Canceled"),$P435=""),"Missing Resolution Outcome",IF($X435&lt;&gt;"OK",$X435,"OK"))))))))))))</f>
        <v/>
      </c>
      <c r="Z435" s="27">
        <f>IF($A435="","",IF($Y435&lt;&gt;"OK","Data Issue",IF($G435="Critical","Critical",IF($V435="Overdue","Overdue",IF($W435="Follow-Up Needed","Follow-Up Needed",IF($I435="","Unassigned",""))))))</f>
        <v/>
      </c>
    </row>
    <row r="436">
      <c r="A436" s="22" t="n"/>
      <c r="B436" s="22" t="n"/>
      <c r="C436" s="22" t="n"/>
      <c r="D436" s="22" t="n"/>
      <c r="E436" s="22" t="n"/>
      <c r="F436" s="22" t="n"/>
      <c r="G436" s="22" t="n"/>
      <c r="H436" s="33" t="n"/>
      <c r="I436" s="22" t="n"/>
      <c r="J436" s="22" t="n"/>
      <c r="K436" s="33" t="n"/>
      <c r="L436" s="33" t="n"/>
      <c r="M436" s="33" t="n"/>
      <c r="N436" s="24" t="n"/>
      <c r="O436" s="33" t="n"/>
      <c r="P436" s="24" t="n"/>
      <c r="Q436" s="24" t="n"/>
      <c r="R436" s="25">
        <f>IF($A436="","",IF(OR($J436="Resolved",$J436="Canceled"),"Closed","Active"))</f>
        <v/>
      </c>
      <c r="S436" s="26">
        <f>IF(OR($A436="",$H436=""),"",MAX(0,IF(AND($J436="Resolved",ISNUMBER($O436)),$O436,Dashboard!$B$3)-$H436))</f>
        <v/>
      </c>
      <c r="T436" s="26">
        <f>IF($A436="","",IF($L436="","",MAX(0,Dashboard!$B$3-$L436)))</f>
        <v/>
      </c>
      <c r="U436" s="25">
        <f>IF($S436="","",IF($S436&lt;=7,"0–7 Days",IF($S436&lt;=14,"8–14 Days",IF($S436&lt;=30,"15–30 Days",IF($S436&lt;=60,"31–60 Days","61+ Days")))))</f>
        <v/>
      </c>
      <c r="V436" s="25">
        <f>IF($A436="","",IF($R436="Closed","Closed",IF($K436="","No Target Date",IF($K436&lt;Dashboard!$B$3,"Overdue",IF($K436&lt;=Dashboard!$B$3+Dashboard!$E$3,"Due Soon","On Track")))))</f>
        <v/>
      </c>
      <c r="W436" s="25">
        <f>IF($A436="","",IF($R436="Closed","",IF(AND($M436&lt;&gt;"",$M436&lt;Dashboard!$B$3),"Follow-Up Needed",IF(AND($L436&lt;&gt;"",Dashboard!$B$3-$L436&gt;Dashboard!$I$3),"Follow-Up Needed",""))))</f>
        <v/>
      </c>
      <c r="X436" s="27">
        <f>IF($A436="","",IF(OR($E436="",$F436=""),"Missing Type or Category",IF(COUNTIFS(Lists!$E$2:$E$15,$F436,Lists!$F$2:$F$15,$E436)=1,"OK","Category Mismatch")))</f>
        <v/>
      </c>
      <c r="Y436" s="27">
        <f>IF($A436="","",IF($B436="","Missing Learner Alias",IF($C436="","Missing Program",IF($D436="","Missing Delivery Site",IF($E436="","Missing Hold Category",IF($F436="","Missing Hold Type",IF($G436="","Missing Priority",IF($H436="","Missing Date Opened",IF($J436="","Missing Status",IF(AND($R436="Active",$K436=""),"Missing Target Date",IF(AND($J436="Resolved",$O436=""),"Missing Resolution Date",IF(AND(OR($J436="Resolved",$J436="Canceled"),$P436=""),"Missing Resolution Outcome",IF($X436&lt;&gt;"OK",$X436,"OK"))))))))))))</f>
        <v/>
      </c>
      <c r="Z436" s="27">
        <f>IF($A436="","",IF($Y436&lt;&gt;"OK","Data Issue",IF($G436="Critical","Critical",IF($V436="Overdue","Overdue",IF($W436="Follow-Up Needed","Follow-Up Needed",IF($I436="","Unassigned",""))))))</f>
        <v/>
      </c>
    </row>
    <row r="437">
      <c r="A437" s="22" t="n"/>
      <c r="B437" s="22" t="n"/>
      <c r="C437" s="22" t="n"/>
      <c r="D437" s="22" t="n"/>
      <c r="E437" s="22" t="n"/>
      <c r="F437" s="22" t="n"/>
      <c r="G437" s="22" t="n"/>
      <c r="H437" s="33" t="n"/>
      <c r="I437" s="22" t="n"/>
      <c r="J437" s="22" t="n"/>
      <c r="K437" s="33" t="n"/>
      <c r="L437" s="33" t="n"/>
      <c r="M437" s="33" t="n"/>
      <c r="N437" s="24" t="n"/>
      <c r="O437" s="33" t="n"/>
      <c r="P437" s="24" t="n"/>
      <c r="Q437" s="24" t="n"/>
      <c r="R437" s="25">
        <f>IF($A437="","",IF(OR($J437="Resolved",$J437="Canceled"),"Closed","Active"))</f>
        <v/>
      </c>
      <c r="S437" s="26">
        <f>IF(OR($A437="",$H437=""),"",MAX(0,IF(AND($J437="Resolved",ISNUMBER($O437)),$O437,Dashboard!$B$3)-$H437))</f>
        <v/>
      </c>
      <c r="T437" s="26">
        <f>IF($A437="","",IF($L437="","",MAX(0,Dashboard!$B$3-$L437)))</f>
        <v/>
      </c>
      <c r="U437" s="25">
        <f>IF($S437="","",IF($S437&lt;=7,"0–7 Days",IF($S437&lt;=14,"8–14 Days",IF($S437&lt;=30,"15–30 Days",IF($S437&lt;=60,"31–60 Days","61+ Days")))))</f>
        <v/>
      </c>
      <c r="V437" s="25">
        <f>IF($A437="","",IF($R437="Closed","Closed",IF($K437="","No Target Date",IF($K437&lt;Dashboard!$B$3,"Overdue",IF($K437&lt;=Dashboard!$B$3+Dashboard!$E$3,"Due Soon","On Track")))))</f>
        <v/>
      </c>
      <c r="W437" s="25">
        <f>IF($A437="","",IF($R437="Closed","",IF(AND($M437&lt;&gt;"",$M437&lt;Dashboard!$B$3),"Follow-Up Needed",IF(AND($L437&lt;&gt;"",Dashboard!$B$3-$L437&gt;Dashboard!$I$3),"Follow-Up Needed",""))))</f>
        <v/>
      </c>
      <c r="X437" s="27">
        <f>IF($A437="","",IF(OR($E437="",$F437=""),"Missing Type or Category",IF(COUNTIFS(Lists!$E$2:$E$15,$F437,Lists!$F$2:$F$15,$E437)=1,"OK","Category Mismatch")))</f>
        <v/>
      </c>
      <c r="Y437" s="27">
        <f>IF($A437="","",IF($B437="","Missing Learner Alias",IF($C437="","Missing Program",IF($D437="","Missing Delivery Site",IF($E437="","Missing Hold Category",IF($F437="","Missing Hold Type",IF($G437="","Missing Priority",IF($H437="","Missing Date Opened",IF($J437="","Missing Status",IF(AND($R437="Active",$K437=""),"Missing Target Date",IF(AND($J437="Resolved",$O437=""),"Missing Resolution Date",IF(AND(OR($J437="Resolved",$J437="Canceled"),$P437=""),"Missing Resolution Outcome",IF($X437&lt;&gt;"OK",$X437,"OK"))))))))))))</f>
        <v/>
      </c>
      <c r="Z437" s="27">
        <f>IF($A437="","",IF($Y437&lt;&gt;"OK","Data Issue",IF($G437="Critical","Critical",IF($V437="Overdue","Overdue",IF($W437="Follow-Up Needed","Follow-Up Needed",IF($I437="","Unassigned",""))))))</f>
        <v/>
      </c>
    </row>
    <row r="438">
      <c r="A438" s="22" t="n"/>
      <c r="B438" s="22" t="n"/>
      <c r="C438" s="22" t="n"/>
      <c r="D438" s="22" t="n"/>
      <c r="E438" s="22" t="n"/>
      <c r="F438" s="22" t="n"/>
      <c r="G438" s="22" t="n"/>
      <c r="H438" s="33" t="n"/>
      <c r="I438" s="22" t="n"/>
      <c r="J438" s="22" t="n"/>
      <c r="K438" s="33" t="n"/>
      <c r="L438" s="33" t="n"/>
      <c r="M438" s="33" t="n"/>
      <c r="N438" s="24" t="n"/>
      <c r="O438" s="33" t="n"/>
      <c r="P438" s="24" t="n"/>
      <c r="Q438" s="24" t="n"/>
      <c r="R438" s="25">
        <f>IF($A438="","",IF(OR($J438="Resolved",$J438="Canceled"),"Closed","Active"))</f>
        <v/>
      </c>
      <c r="S438" s="26">
        <f>IF(OR($A438="",$H438=""),"",MAX(0,IF(AND($J438="Resolved",ISNUMBER($O438)),$O438,Dashboard!$B$3)-$H438))</f>
        <v/>
      </c>
      <c r="T438" s="26">
        <f>IF($A438="","",IF($L438="","",MAX(0,Dashboard!$B$3-$L438)))</f>
        <v/>
      </c>
      <c r="U438" s="25">
        <f>IF($S438="","",IF($S438&lt;=7,"0–7 Days",IF($S438&lt;=14,"8–14 Days",IF($S438&lt;=30,"15–30 Days",IF($S438&lt;=60,"31–60 Days","61+ Days")))))</f>
        <v/>
      </c>
      <c r="V438" s="25">
        <f>IF($A438="","",IF($R438="Closed","Closed",IF($K438="","No Target Date",IF($K438&lt;Dashboard!$B$3,"Overdue",IF($K438&lt;=Dashboard!$B$3+Dashboard!$E$3,"Due Soon","On Track")))))</f>
        <v/>
      </c>
      <c r="W438" s="25">
        <f>IF($A438="","",IF($R438="Closed","",IF(AND($M438&lt;&gt;"",$M438&lt;Dashboard!$B$3),"Follow-Up Needed",IF(AND($L438&lt;&gt;"",Dashboard!$B$3-$L438&gt;Dashboard!$I$3),"Follow-Up Needed",""))))</f>
        <v/>
      </c>
      <c r="X438" s="27">
        <f>IF($A438="","",IF(OR($E438="",$F438=""),"Missing Type or Category",IF(COUNTIFS(Lists!$E$2:$E$15,$F438,Lists!$F$2:$F$15,$E438)=1,"OK","Category Mismatch")))</f>
        <v/>
      </c>
      <c r="Y438" s="27">
        <f>IF($A438="","",IF($B438="","Missing Learner Alias",IF($C438="","Missing Program",IF($D438="","Missing Delivery Site",IF($E438="","Missing Hold Category",IF($F438="","Missing Hold Type",IF($G438="","Missing Priority",IF($H438="","Missing Date Opened",IF($J438="","Missing Status",IF(AND($R438="Active",$K438=""),"Missing Target Date",IF(AND($J438="Resolved",$O438=""),"Missing Resolution Date",IF(AND(OR($J438="Resolved",$J438="Canceled"),$P438=""),"Missing Resolution Outcome",IF($X438&lt;&gt;"OK",$X438,"OK"))))))))))))</f>
        <v/>
      </c>
      <c r="Z438" s="27">
        <f>IF($A438="","",IF($Y438&lt;&gt;"OK","Data Issue",IF($G438="Critical","Critical",IF($V438="Overdue","Overdue",IF($W438="Follow-Up Needed","Follow-Up Needed",IF($I438="","Unassigned",""))))))</f>
        <v/>
      </c>
    </row>
    <row r="439">
      <c r="A439" s="22" t="n"/>
      <c r="B439" s="22" t="n"/>
      <c r="C439" s="22" t="n"/>
      <c r="D439" s="22" t="n"/>
      <c r="E439" s="22" t="n"/>
      <c r="F439" s="22" t="n"/>
      <c r="G439" s="22" t="n"/>
      <c r="H439" s="33" t="n"/>
      <c r="I439" s="22" t="n"/>
      <c r="J439" s="22" t="n"/>
      <c r="K439" s="33" t="n"/>
      <c r="L439" s="33" t="n"/>
      <c r="M439" s="33" t="n"/>
      <c r="N439" s="24" t="n"/>
      <c r="O439" s="33" t="n"/>
      <c r="P439" s="24" t="n"/>
      <c r="Q439" s="24" t="n"/>
      <c r="R439" s="25">
        <f>IF($A439="","",IF(OR($J439="Resolved",$J439="Canceled"),"Closed","Active"))</f>
        <v/>
      </c>
      <c r="S439" s="26">
        <f>IF(OR($A439="",$H439=""),"",MAX(0,IF(AND($J439="Resolved",ISNUMBER($O439)),$O439,Dashboard!$B$3)-$H439))</f>
        <v/>
      </c>
      <c r="T439" s="26">
        <f>IF($A439="","",IF($L439="","",MAX(0,Dashboard!$B$3-$L439)))</f>
        <v/>
      </c>
      <c r="U439" s="25">
        <f>IF($S439="","",IF($S439&lt;=7,"0–7 Days",IF($S439&lt;=14,"8–14 Days",IF($S439&lt;=30,"15–30 Days",IF($S439&lt;=60,"31–60 Days","61+ Days")))))</f>
        <v/>
      </c>
      <c r="V439" s="25">
        <f>IF($A439="","",IF($R439="Closed","Closed",IF($K439="","No Target Date",IF($K439&lt;Dashboard!$B$3,"Overdue",IF($K439&lt;=Dashboard!$B$3+Dashboard!$E$3,"Due Soon","On Track")))))</f>
        <v/>
      </c>
      <c r="W439" s="25">
        <f>IF($A439="","",IF($R439="Closed","",IF(AND($M439&lt;&gt;"",$M439&lt;Dashboard!$B$3),"Follow-Up Needed",IF(AND($L439&lt;&gt;"",Dashboard!$B$3-$L439&gt;Dashboard!$I$3),"Follow-Up Needed",""))))</f>
        <v/>
      </c>
      <c r="X439" s="27">
        <f>IF($A439="","",IF(OR($E439="",$F439=""),"Missing Type or Category",IF(COUNTIFS(Lists!$E$2:$E$15,$F439,Lists!$F$2:$F$15,$E439)=1,"OK","Category Mismatch")))</f>
        <v/>
      </c>
      <c r="Y439" s="27">
        <f>IF($A439="","",IF($B439="","Missing Learner Alias",IF($C439="","Missing Program",IF($D439="","Missing Delivery Site",IF($E439="","Missing Hold Category",IF($F439="","Missing Hold Type",IF($G439="","Missing Priority",IF($H439="","Missing Date Opened",IF($J439="","Missing Status",IF(AND($R439="Active",$K439=""),"Missing Target Date",IF(AND($J439="Resolved",$O439=""),"Missing Resolution Date",IF(AND(OR($J439="Resolved",$J439="Canceled"),$P439=""),"Missing Resolution Outcome",IF($X439&lt;&gt;"OK",$X439,"OK"))))))))))))</f>
        <v/>
      </c>
      <c r="Z439" s="27">
        <f>IF($A439="","",IF($Y439&lt;&gt;"OK","Data Issue",IF($G439="Critical","Critical",IF($V439="Overdue","Overdue",IF($W439="Follow-Up Needed","Follow-Up Needed",IF($I439="","Unassigned",""))))))</f>
        <v/>
      </c>
    </row>
    <row r="440">
      <c r="A440" s="22" t="n"/>
      <c r="B440" s="22" t="n"/>
      <c r="C440" s="22" t="n"/>
      <c r="D440" s="22" t="n"/>
      <c r="E440" s="22" t="n"/>
      <c r="F440" s="22" t="n"/>
      <c r="G440" s="22" t="n"/>
      <c r="H440" s="33" t="n"/>
      <c r="I440" s="22" t="n"/>
      <c r="J440" s="22" t="n"/>
      <c r="K440" s="33" t="n"/>
      <c r="L440" s="33" t="n"/>
      <c r="M440" s="33" t="n"/>
      <c r="N440" s="24" t="n"/>
      <c r="O440" s="33" t="n"/>
      <c r="P440" s="24" t="n"/>
      <c r="Q440" s="24" t="n"/>
      <c r="R440" s="25">
        <f>IF($A440="","",IF(OR($J440="Resolved",$J440="Canceled"),"Closed","Active"))</f>
        <v/>
      </c>
      <c r="S440" s="26">
        <f>IF(OR($A440="",$H440=""),"",MAX(0,IF(AND($J440="Resolved",ISNUMBER($O440)),$O440,Dashboard!$B$3)-$H440))</f>
        <v/>
      </c>
      <c r="T440" s="26">
        <f>IF($A440="","",IF($L440="","",MAX(0,Dashboard!$B$3-$L440)))</f>
        <v/>
      </c>
      <c r="U440" s="25">
        <f>IF($S440="","",IF($S440&lt;=7,"0–7 Days",IF($S440&lt;=14,"8–14 Days",IF($S440&lt;=30,"15–30 Days",IF($S440&lt;=60,"31–60 Days","61+ Days")))))</f>
        <v/>
      </c>
      <c r="V440" s="25">
        <f>IF($A440="","",IF($R440="Closed","Closed",IF($K440="","No Target Date",IF($K440&lt;Dashboard!$B$3,"Overdue",IF($K440&lt;=Dashboard!$B$3+Dashboard!$E$3,"Due Soon","On Track")))))</f>
        <v/>
      </c>
      <c r="W440" s="25">
        <f>IF($A440="","",IF($R440="Closed","",IF(AND($M440&lt;&gt;"",$M440&lt;Dashboard!$B$3),"Follow-Up Needed",IF(AND($L440&lt;&gt;"",Dashboard!$B$3-$L440&gt;Dashboard!$I$3),"Follow-Up Needed",""))))</f>
        <v/>
      </c>
      <c r="X440" s="27">
        <f>IF($A440="","",IF(OR($E440="",$F440=""),"Missing Type or Category",IF(COUNTIFS(Lists!$E$2:$E$15,$F440,Lists!$F$2:$F$15,$E440)=1,"OK","Category Mismatch")))</f>
        <v/>
      </c>
      <c r="Y440" s="27">
        <f>IF($A440="","",IF($B440="","Missing Learner Alias",IF($C440="","Missing Program",IF($D440="","Missing Delivery Site",IF($E440="","Missing Hold Category",IF($F440="","Missing Hold Type",IF($G440="","Missing Priority",IF($H440="","Missing Date Opened",IF($J440="","Missing Status",IF(AND($R440="Active",$K440=""),"Missing Target Date",IF(AND($J440="Resolved",$O440=""),"Missing Resolution Date",IF(AND(OR($J440="Resolved",$J440="Canceled"),$P440=""),"Missing Resolution Outcome",IF($X440&lt;&gt;"OK",$X440,"OK"))))))))))))</f>
        <v/>
      </c>
      <c r="Z440" s="27">
        <f>IF($A440="","",IF($Y440&lt;&gt;"OK","Data Issue",IF($G440="Critical","Critical",IF($V440="Overdue","Overdue",IF($W440="Follow-Up Needed","Follow-Up Needed",IF($I440="","Unassigned",""))))))</f>
        <v/>
      </c>
    </row>
    <row r="441">
      <c r="A441" s="22" t="n"/>
      <c r="B441" s="22" t="n"/>
      <c r="C441" s="22" t="n"/>
      <c r="D441" s="22" t="n"/>
      <c r="E441" s="22" t="n"/>
      <c r="F441" s="22" t="n"/>
      <c r="G441" s="22" t="n"/>
      <c r="H441" s="33" t="n"/>
      <c r="I441" s="22" t="n"/>
      <c r="J441" s="22" t="n"/>
      <c r="K441" s="33" t="n"/>
      <c r="L441" s="33" t="n"/>
      <c r="M441" s="33" t="n"/>
      <c r="N441" s="24" t="n"/>
      <c r="O441" s="33" t="n"/>
      <c r="P441" s="24" t="n"/>
      <c r="Q441" s="24" t="n"/>
      <c r="R441" s="25">
        <f>IF($A441="","",IF(OR($J441="Resolved",$J441="Canceled"),"Closed","Active"))</f>
        <v/>
      </c>
      <c r="S441" s="26">
        <f>IF(OR($A441="",$H441=""),"",MAX(0,IF(AND($J441="Resolved",ISNUMBER($O441)),$O441,Dashboard!$B$3)-$H441))</f>
        <v/>
      </c>
      <c r="T441" s="26">
        <f>IF($A441="","",IF($L441="","",MAX(0,Dashboard!$B$3-$L441)))</f>
        <v/>
      </c>
      <c r="U441" s="25">
        <f>IF($S441="","",IF($S441&lt;=7,"0–7 Days",IF($S441&lt;=14,"8–14 Days",IF($S441&lt;=30,"15–30 Days",IF($S441&lt;=60,"31–60 Days","61+ Days")))))</f>
        <v/>
      </c>
      <c r="V441" s="25">
        <f>IF($A441="","",IF($R441="Closed","Closed",IF($K441="","No Target Date",IF($K441&lt;Dashboard!$B$3,"Overdue",IF($K441&lt;=Dashboard!$B$3+Dashboard!$E$3,"Due Soon","On Track")))))</f>
        <v/>
      </c>
      <c r="W441" s="25">
        <f>IF($A441="","",IF($R441="Closed","",IF(AND($M441&lt;&gt;"",$M441&lt;Dashboard!$B$3),"Follow-Up Needed",IF(AND($L441&lt;&gt;"",Dashboard!$B$3-$L441&gt;Dashboard!$I$3),"Follow-Up Needed",""))))</f>
        <v/>
      </c>
      <c r="X441" s="27">
        <f>IF($A441="","",IF(OR($E441="",$F441=""),"Missing Type or Category",IF(COUNTIFS(Lists!$E$2:$E$15,$F441,Lists!$F$2:$F$15,$E441)=1,"OK","Category Mismatch")))</f>
        <v/>
      </c>
      <c r="Y441" s="27">
        <f>IF($A441="","",IF($B441="","Missing Learner Alias",IF($C441="","Missing Program",IF($D441="","Missing Delivery Site",IF($E441="","Missing Hold Category",IF($F441="","Missing Hold Type",IF($G441="","Missing Priority",IF($H441="","Missing Date Opened",IF($J441="","Missing Status",IF(AND($R441="Active",$K441=""),"Missing Target Date",IF(AND($J441="Resolved",$O441=""),"Missing Resolution Date",IF(AND(OR($J441="Resolved",$J441="Canceled"),$P441=""),"Missing Resolution Outcome",IF($X441&lt;&gt;"OK",$X441,"OK"))))))))))))</f>
        <v/>
      </c>
      <c r="Z441" s="27">
        <f>IF($A441="","",IF($Y441&lt;&gt;"OK","Data Issue",IF($G441="Critical","Critical",IF($V441="Overdue","Overdue",IF($W441="Follow-Up Needed","Follow-Up Needed",IF($I441="","Unassigned",""))))))</f>
        <v/>
      </c>
    </row>
    <row r="442">
      <c r="A442" s="22" t="n"/>
      <c r="B442" s="22" t="n"/>
      <c r="C442" s="22" t="n"/>
      <c r="D442" s="22" t="n"/>
      <c r="E442" s="22" t="n"/>
      <c r="F442" s="22" t="n"/>
      <c r="G442" s="22" t="n"/>
      <c r="H442" s="33" t="n"/>
      <c r="I442" s="22" t="n"/>
      <c r="J442" s="22" t="n"/>
      <c r="K442" s="33" t="n"/>
      <c r="L442" s="33" t="n"/>
      <c r="M442" s="33" t="n"/>
      <c r="N442" s="24" t="n"/>
      <c r="O442" s="33" t="n"/>
      <c r="P442" s="24" t="n"/>
      <c r="Q442" s="24" t="n"/>
      <c r="R442" s="25">
        <f>IF($A442="","",IF(OR($J442="Resolved",$J442="Canceled"),"Closed","Active"))</f>
        <v/>
      </c>
      <c r="S442" s="26">
        <f>IF(OR($A442="",$H442=""),"",MAX(0,IF(AND($J442="Resolved",ISNUMBER($O442)),$O442,Dashboard!$B$3)-$H442))</f>
        <v/>
      </c>
      <c r="T442" s="26">
        <f>IF($A442="","",IF($L442="","",MAX(0,Dashboard!$B$3-$L442)))</f>
        <v/>
      </c>
      <c r="U442" s="25">
        <f>IF($S442="","",IF($S442&lt;=7,"0–7 Days",IF($S442&lt;=14,"8–14 Days",IF($S442&lt;=30,"15–30 Days",IF($S442&lt;=60,"31–60 Days","61+ Days")))))</f>
        <v/>
      </c>
      <c r="V442" s="25">
        <f>IF($A442="","",IF($R442="Closed","Closed",IF($K442="","No Target Date",IF($K442&lt;Dashboard!$B$3,"Overdue",IF($K442&lt;=Dashboard!$B$3+Dashboard!$E$3,"Due Soon","On Track")))))</f>
        <v/>
      </c>
      <c r="W442" s="25">
        <f>IF($A442="","",IF($R442="Closed","",IF(AND($M442&lt;&gt;"",$M442&lt;Dashboard!$B$3),"Follow-Up Needed",IF(AND($L442&lt;&gt;"",Dashboard!$B$3-$L442&gt;Dashboard!$I$3),"Follow-Up Needed",""))))</f>
        <v/>
      </c>
      <c r="X442" s="27">
        <f>IF($A442="","",IF(OR($E442="",$F442=""),"Missing Type or Category",IF(COUNTIFS(Lists!$E$2:$E$15,$F442,Lists!$F$2:$F$15,$E442)=1,"OK","Category Mismatch")))</f>
        <v/>
      </c>
      <c r="Y442" s="27">
        <f>IF($A442="","",IF($B442="","Missing Learner Alias",IF($C442="","Missing Program",IF($D442="","Missing Delivery Site",IF($E442="","Missing Hold Category",IF($F442="","Missing Hold Type",IF($G442="","Missing Priority",IF($H442="","Missing Date Opened",IF($J442="","Missing Status",IF(AND($R442="Active",$K442=""),"Missing Target Date",IF(AND($J442="Resolved",$O442=""),"Missing Resolution Date",IF(AND(OR($J442="Resolved",$J442="Canceled"),$P442=""),"Missing Resolution Outcome",IF($X442&lt;&gt;"OK",$X442,"OK"))))))))))))</f>
        <v/>
      </c>
      <c r="Z442" s="27">
        <f>IF($A442="","",IF($Y442&lt;&gt;"OK","Data Issue",IF($G442="Critical","Critical",IF($V442="Overdue","Overdue",IF($W442="Follow-Up Needed","Follow-Up Needed",IF($I442="","Unassigned",""))))))</f>
        <v/>
      </c>
    </row>
    <row r="443">
      <c r="A443" s="22" t="n"/>
      <c r="B443" s="22" t="n"/>
      <c r="C443" s="22" t="n"/>
      <c r="D443" s="22" t="n"/>
      <c r="E443" s="22" t="n"/>
      <c r="F443" s="22" t="n"/>
      <c r="G443" s="22" t="n"/>
      <c r="H443" s="33" t="n"/>
      <c r="I443" s="22" t="n"/>
      <c r="J443" s="22" t="n"/>
      <c r="K443" s="33" t="n"/>
      <c r="L443" s="33" t="n"/>
      <c r="M443" s="33" t="n"/>
      <c r="N443" s="24" t="n"/>
      <c r="O443" s="33" t="n"/>
      <c r="P443" s="24" t="n"/>
      <c r="Q443" s="24" t="n"/>
      <c r="R443" s="25">
        <f>IF($A443="","",IF(OR($J443="Resolved",$J443="Canceled"),"Closed","Active"))</f>
        <v/>
      </c>
      <c r="S443" s="26">
        <f>IF(OR($A443="",$H443=""),"",MAX(0,IF(AND($J443="Resolved",ISNUMBER($O443)),$O443,Dashboard!$B$3)-$H443))</f>
        <v/>
      </c>
      <c r="T443" s="26">
        <f>IF($A443="","",IF($L443="","",MAX(0,Dashboard!$B$3-$L443)))</f>
        <v/>
      </c>
      <c r="U443" s="25">
        <f>IF($S443="","",IF($S443&lt;=7,"0–7 Days",IF($S443&lt;=14,"8–14 Days",IF($S443&lt;=30,"15–30 Days",IF($S443&lt;=60,"31–60 Days","61+ Days")))))</f>
        <v/>
      </c>
      <c r="V443" s="25">
        <f>IF($A443="","",IF($R443="Closed","Closed",IF($K443="","No Target Date",IF($K443&lt;Dashboard!$B$3,"Overdue",IF($K443&lt;=Dashboard!$B$3+Dashboard!$E$3,"Due Soon","On Track")))))</f>
        <v/>
      </c>
      <c r="W443" s="25">
        <f>IF($A443="","",IF($R443="Closed","",IF(AND($M443&lt;&gt;"",$M443&lt;Dashboard!$B$3),"Follow-Up Needed",IF(AND($L443&lt;&gt;"",Dashboard!$B$3-$L443&gt;Dashboard!$I$3),"Follow-Up Needed",""))))</f>
        <v/>
      </c>
      <c r="X443" s="27">
        <f>IF($A443="","",IF(OR($E443="",$F443=""),"Missing Type or Category",IF(COUNTIFS(Lists!$E$2:$E$15,$F443,Lists!$F$2:$F$15,$E443)=1,"OK","Category Mismatch")))</f>
        <v/>
      </c>
      <c r="Y443" s="27">
        <f>IF($A443="","",IF($B443="","Missing Learner Alias",IF($C443="","Missing Program",IF($D443="","Missing Delivery Site",IF($E443="","Missing Hold Category",IF($F443="","Missing Hold Type",IF($G443="","Missing Priority",IF($H443="","Missing Date Opened",IF($J443="","Missing Status",IF(AND($R443="Active",$K443=""),"Missing Target Date",IF(AND($J443="Resolved",$O443=""),"Missing Resolution Date",IF(AND(OR($J443="Resolved",$J443="Canceled"),$P443=""),"Missing Resolution Outcome",IF($X443&lt;&gt;"OK",$X443,"OK"))))))))))))</f>
        <v/>
      </c>
      <c r="Z443" s="27">
        <f>IF($A443="","",IF($Y443&lt;&gt;"OK","Data Issue",IF($G443="Critical","Critical",IF($V443="Overdue","Overdue",IF($W443="Follow-Up Needed","Follow-Up Needed",IF($I443="","Unassigned",""))))))</f>
        <v/>
      </c>
    </row>
    <row r="444">
      <c r="A444" s="22" t="n"/>
      <c r="B444" s="22" t="n"/>
      <c r="C444" s="22" t="n"/>
      <c r="D444" s="22" t="n"/>
      <c r="E444" s="22" t="n"/>
      <c r="F444" s="22" t="n"/>
      <c r="G444" s="22" t="n"/>
      <c r="H444" s="33" t="n"/>
      <c r="I444" s="22" t="n"/>
      <c r="J444" s="22" t="n"/>
      <c r="K444" s="33" t="n"/>
      <c r="L444" s="33" t="n"/>
      <c r="M444" s="33" t="n"/>
      <c r="N444" s="24" t="n"/>
      <c r="O444" s="33" t="n"/>
      <c r="P444" s="24" t="n"/>
      <c r="Q444" s="24" t="n"/>
      <c r="R444" s="25">
        <f>IF($A444="","",IF(OR($J444="Resolved",$J444="Canceled"),"Closed","Active"))</f>
        <v/>
      </c>
      <c r="S444" s="26">
        <f>IF(OR($A444="",$H444=""),"",MAX(0,IF(AND($J444="Resolved",ISNUMBER($O444)),$O444,Dashboard!$B$3)-$H444))</f>
        <v/>
      </c>
      <c r="T444" s="26">
        <f>IF($A444="","",IF($L444="","",MAX(0,Dashboard!$B$3-$L444)))</f>
        <v/>
      </c>
      <c r="U444" s="25">
        <f>IF($S444="","",IF($S444&lt;=7,"0–7 Days",IF($S444&lt;=14,"8–14 Days",IF($S444&lt;=30,"15–30 Days",IF($S444&lt;=60,"31–60 Days","61+ Days")))))</f>
        <v/>
      </c>
      <c r="V444" s="25">
        <f>IF($A444="","",IF($R444="Closed","Closed",IF($K444="","No Target Date",IF($K444&lt;Dashboard!$B$3,"Overdue",IF($K444&lt;=Dashboard!$B$3+Dashboard!$E$3,"Due Soon","On Track")))))</f>
        <v/>
      </c>
      <c r="W444" s="25">
        <f>IF($A444="","",IF($R444="Closed","",IF(AND($M444&lt;&gt;"",$M444&lt;Dashboard!$B$3),"Follow-Up Needed",IF(AND($L444&lt;&gt;"",Dashboard!$B$3-$L444&gt;Dashboard!$I$3),"Follow-Up Needed",""))))</f>
        <v/>
      </c>
      <c r="X444" s="27">
        <f>IF($A444="","",IF(OR($E444="",$F444=""),"Missing Type or Category",IF(COUNTIFS(Lists!$E$2:$E$15,$F444,Lists!$F$2:$F$15,$E444)=1,"OK","Category Mismatch")))</f>
        <v/>
      </c>
      <c r="Y444" s="27">
        <f>IF($A444="","",IF($B444="","Missing Learner Alias",IF($C444="","Missing Program",IF($D444="","Missing Delivery Site",IF($E444="","Missing Hold Category",IF($F444="","Missing Hold Type",IF($G444="","Missing Priority",IF($H444="","Missing Date Opened",IF($J444="","Missing Status",IF(AND($R444="Active",$K444=""),"Missing Target Date",IF(AND($J444="Resolved",$O444=""),"Missing Resolution Date",IF(AND(OR($J444="Resolved",$J444="Canceled"),$P444=""),"Missing Resolution Outcome",IF($X444&lt;&gt;"OK",$X444,"OK"))))))))))))</f>
        <v/>
      </c>
      <c r="Z444" s="27">
        <f>IF($A444="","",IF($Y444&lt;&gt;"OK","Data Issue",IF($G444="Critical","Critical",IF($V444="Overdue","Overdue",IF($W444="Follow-Up Needed","Follow-Up Needed",IF($I444="","Unassigned",""))))))</f>
        <v/>
      </c>
    </row>
    <row r="445">
      <c r="A445" s="22" t="n"/>
      <c r="B445" s="22" t="n"/>
      <c r="C445" s="22" t="n"/>
      <c r="D445" s="22" t="n"/>
      <c r="E445" s="22" t="n"/>
      <c r="F445" s="22" t="n"/>
      <c r="G445" s="22" t="n"/>
      <c r="H445" s="33" t="n"/>
      <c r="I445" s="22" t="n"/>
      <c r="J445" s="22" t="n"/>
      <c r="K445" s="33" t="n"/>
      <c r="L445" s="33" t="n"/>
      <c r="M445" s="33" t="n"/>
      <c r="N445" s="24" t="n"/>
      <c r="O445" s="33" t="n"/>
      <c r="P445" s="24" t="n"/>
      <c r="Q445" s="24" t="n"/>
      <c r="R445" s="25">
        <f>IF($A445="","",IF(OR($J445="Resolved",$J445="Canceled"),"Closed","Active"))</f>
        <v/>
      </c>
      <c r="S445" s="26">
        <f>IF(OR($A445="",$H445=""),"",MAX(0,IF(AND($J445="Resolved",ISNUMBER($O445)),$O445,Dashboard!$B$3)-$H445))</f>
        <v/>
      </c>
      <c r="T445" s="26">
        <f>IF($A445="","",IF($L445="","",MAX(0,Dashboard!$B$3-$L445)))</f>
        <v/>
      </c>
      <c r="U445" s="25">
        <f>IF($S445="","",IF($S445&lt;=7,"0–7 Days",IF($S445&lt;=14,"8–14 Days",IF($S445&lt;=30,"15–30 Days",IF($S445&lt;=60,"31–60 Days","61+ Days")))))</f>
        <v/>
      </c>
      <c r="V445" s="25">
        <f>IF($A445="","",IF($R445="Closed","Closed",IF($K445="","No Target Date",IF($K445&lt;Dashboard!$B$3,"Overdue",IF($K445&lt;=Dashboard!$B$3+Dashboard!$E$3,"Due Soon","On Track")))))</f>
        <v/>
      </c>
      <c r="W445" s="25">
        <f>IF($A445="","",IF($R445="Closed","",IF(AND($M445&lt;&gt;"",$M445&lt;Dashboard!$B$3),"Follow-Up Needed",IF(AND($L445&lt;&gt;"",Dashboard!$B$3-$L445&gt;Dashboard!$I$3),"Follow-Up Needed",""))))</f>
        <v/>
      </c>
      <c r="X445" s="27">
        <f>IF($A445="","",IF(OR($E445="",$F445=""),"Missing Type or Category",IF(COUNTIFS(Lists!$E$2:$E$15,$F445,Lists!$F$2:$F$15,$E445)=1,"OK","Category Mismatch")))</f>
        <v/>
      </c>
      <c r="Y445" s="27">
        <f>IF($A445="","",IF($B445="","Missing Learner Alias",IF($C445="","Missing Program",IF($D445="","Missing Delivery Site",IF($E445="","Missing Hold Category",IF($F445="","Missing Hold Type",IF($G445="","Missing Priority",IF($H445="","Missing Date Opened",IF($J445="","Missing Status",IF(AND($R445="Active",$K445=""),"Missing Target Date",IF(AND($J445="Resolved",$O445=""),"Missing Resolution Date",IF(AND(OR($J445="Resolved",$J445="Canceled"),$P445=""),"Missing Resolution Outcome",IF($X445&lt;&gt;"OK",$X445,"OK"))))))))))))</f>
        <v/>
      </c>
      <c r="Z445" s="27">
        <f>IF($A445="","",IF($Y445&lt;&gt;"OK","Data Issue",IF($G445="Critical","Critical",IF($V445="Overdue","Overdue",IF($W445="Follow-Up Needed","Follow-Up Needed",IF($I445="","Unassigned",""))))))</f>
        <v/>
      </c>
    </row>
    <row r="446">
      <c r="A446" s="22" t="n"/>
      <c r="B446" s="22" t="n"/>
      <c r="C446" s="22" t="n"/>
      <c r="D446" s="22" t="n"/>
      <c r="E446" s="22" t="n"/>
      <c r="F446" s="22" t="n"/>
      <c r="G446" s="22" t="n"/>
      <c r="H446" s="33" t="n"/>
      <c r="I446" s="22" t="n"/>
      <c r="J446" s="22" t="n"/>
      <c r="K446" s="33" t="n"/>
      <c r="L446" s="33" t="n"/>
      <c r="M446" s="33" t="n"/>
      <c r="N446" s="24" t="n"/>
      <c r="O446" s="33" t="n"/>
      <c r="P446" s="24" t="n"/>
      <c r="Q446" s="24" t="n"/>
      <c r="R446" s="25">
        <f>IF($A446="","",IF(OR($J446="Resolved",$J446="Canceled"),"Closed","Active"))</f>
        <v/>
      </c>
      <c r="S446" s="26">
        <f>IF(OR($A446="",$H446=""),"",MAX(0,IF(AND($J446="Resolved",ISNUMBER($O446)),$O446,Dashboard!$B$3)-$H446))</f>
        <v/>
      </c>
      <c r="T446" s="26">
        <f>IF($A446="","",IF($L446="","",MAX(0,Dashboard!$B$3-$L446)))</f>
        <v/>
      </c>
      <c r="U446" s="25">
        <f>IF($S446="","",IF($S446&lt;=7,"0–7 Days",IF($S446&lt;=14,"8–14 Days",IF($S446&lt;=30,"15–30 Days",IF($S446&lt;=60,"31–60 Days","61+ Days")))))</f>
        <v/>
      </c>
      <c r="V446" s="25">
        <f>IF($A446="","",IF($R446="Closed","Closed",IF($K446="","No Target Date",IF($K446&lt;Dashboard!$B$3,"Overdue",IF($K446&lt;=Dashboard!$B$3+Dashboard!$E$3,"Due Soon","On Track")))))</f>
        <v/>
      </c>
      <c r="W446" s="25">
        <f>IF($A446="","",IF($R446="Closed","",IF(AND($M446&lt;&gt;"",$M446&lt;Dashboard!$B$3),"Follow-Up Needed",IF(AND($L446&lt;&gt;"",Dashboard!$B$3-$L446&gt;Dashboard!$I$3),"Follow-Up Needed",""))))</f>
        <v/>
      </c>
      <c r="X446" s="27">
        <f>IF($A446="","",IF(OR($E446="",$F446=""),"Missing Type or Category",IF(COUNTIFS(Lists!$E$2:$E$15,$F446,Lists!$F$2:$F$15,$E446)=1,"OK","Category Mismatch")))</f>
        <v/>
      </c>
      <c r="Y446" s="27">
        <f>IF($A446="","",IF($B446="","Missing Learner Alias",IF($C446="","Missing Program",IF($D446="","Missing Delivery Site",IF($E446="","Missing Hold Category",IF($F446="","Missing Hold Type",IF($G446="","Missing Priority",IF($H446="","Missing Date Opened",IF($J446="","Missing Status",IF(AND($R446="Active",$K446=""),"Missing Target Date",IF(AND($J446="Resolved",$O446=""),"Missing Resolution Date",IF(AND(OR($J446="Resolved",$J446="Canceled"),$P446=""),"Missing Resolution Outcome",IF($X446&lt;&gt;"OK",$X446,"OK"))))))))))))</f>
        <v/>
      </c>
      <c r="Z446" s="27">
        <f>IF($A446="","",IF($Y446&lt;&gt;"OK","Data Issue",IF($G446="Critical","Critical",IF($V446="Overdue","Overdue",IF($W446="Follow-Up Needed","Follow-Up Needed",IF($I446="","Unassigned",""))))))</f>
        <v/>
      </c>
    </row>
    <row r="447">
      <c r="A447" s="22" t="n"/>
      <c r="B447" s="22" t="n"/>
      <c r="C447" s="22" t="n"/>
      <c r="D447" s="22" t="n"/>
      <c r="E447" s="22" t="n"/>
      <c r="F447" s="22" t="n"/>
      <c r="G447" s="22" t="n"/>
      <c r="H447" s="33" t="n"/>
      <c r="I447" s="22" t="n"/>
      <c r="J447" s="22" t="n"/>
      <c r="K447" s="33" t="n"/>
      <c r="L447" s="33" t="n"/>
      <c r="M447" s="33" t="n"/>
      <c r="N447" s="24" t="n"/>
      <c r="O447" s="33" t="n"/>
      <c r="P447" s="24" t="n"/>
      <c r="Q447" s="24" t="n"/>
      <c r="R447" s="25">
        <f>IF($A447="","",IF(OR($J447="Resolved",$J447="Canceled"),"Closed","Active"))</f>
        <v/>
      </c>
      <c r="S447" s="26">
        <f>IF(OR($A447="",$H447=""),"",MAX(0,IF(AND($J447="Resolved",ISNUMBER($O447)),$O447,Dashboard!$B$3)-$H447))</f>
        <v/>
      </c>
      <c r="T447" s="26">
        <f>IF($A447="","",IF($L447="","",MAX(0,Dashboard!$B$3-$L447)))</f>
        <v/>
      </c>
      <c r="U447" s="25">
        <f>IF($S447="","",IF($S447&lt;=7,"0–7 Days",IF($S447&lt;=14,"8–14 Days",IF($S447&lt;=30,"15–30 Days",IF($S447&lt;=60,"31–60 Days","61+ Days")))))</f>
        <v/>
      </c>
      <c r="V447" s="25">
        <f>IF($A447="","",IF($R447="Closed","Closed",IF($K447="","No Target Date",IF($K447&lt;Dashboard!$B$3,"Overdue",IF($K447&lt;=Dashboard!$B$3+Dashboard!$E$3,"Due Soon","On Track")))))</f>
        <v/>
      </c>
      <c r="W447" s="25">
        <f>IF($A447="","",IF($R447="Closed","",IF(AND($M447&lt;&gt;"",$M447&lt;Dashboard!$B$3),"Follow-Up Needed",IF(AND($L447&lt;&gt;"",Dashboard!$B$3-$L447&gt;Dashboard!$I$3),"Follow-Up Needed",""))))</f>
        <v/>
      </c>
      <c r="X447" s="27">
        <f>IF($A447="","",IF(OR($E447="",$F447=""),"Missing Type or Category",IF(COUNTIFS(Lists!$E$2:$E$15,$F447,Lists!$F$2:$F$15,$E447)=1,"OK","Category Mismatch")))</f>
        <v/>
      </c>
      <c r="Y447" s="27">
        <f>IF($A447="","",IF($B447="","Missing Learner Alias",IF($C447="","Missing Program",IF($D447="","Missing Delivery Site",IF($E447="","Missing Hold Category",IF($F447="","Missing Hold Type",IF($G447="","Missing Priority",IF($H447="","Missing Date Opened",IF($J447="","Missing Status",IF(AND($R447="Active",$K447=""),"Missing Target Date",IF(AND($J447="Resolved",$O447=""),"Missing Resolution Date",IF(AND(OR($J447="Resolved",$J447="Canceled"),$P447=""),"Missing Resolution Outcome",IF($X447&lt;&gt;"OK",$X447,"OK"))))))))))))</f>
        <v/>
      </c>
      <c r="Z447" s="27">
        <f>IF($A447="","",IF($Y447&lt;&gt;"OK","Data Issue",IF($G447="Critical","Critical",IF($V447="Overdue","Overdue",IF($W447="Follow-Up Needed","Follow-Up Needed",IF($I447="","Unassigned",""))))))</f>
        <v/>
      </c>
    </row>
    <row r="448">
      <c r="A448" s="22" t="n"/>
      <c r="B448" s="22" t="n"/>
      <c r="C448" s="22" t="n"/>
      <c r="D448" s="22" t="n"/>
      <c r="E448" s="22" t="n"/>
      <c r="F448" s="22" t="n"/>
      <c r="G448" s="22" t="n"/>
      <c r="H448" s="33" t="n"/>
      <c r="I448" s="22" t="n"/>
      <c r="J448" s="22" t="n"/>
      <c r="K448" s="33" t="n"/>
      <c r="L448" s="33" t="n"/>
      <c r="M448" s="33" t="n"/>
      <c r="N448" s="24" t="n"/>
      <c r="O448" s="33" t="n"/>
      <c r="P448" s="24" t="n"/>
      <c r="Q448" s="24" t="n"/>
      <c r="R448" s="25">
        <f>IF($A448="","",IF(OR($J448="Resolved",$J448="Canceled"),"Closed","Active"))</f>
        <v/>
      </c>
      <c r="S448" s="26">
        <f>IF(OR($A448="",$H448=""),"",MAX(0,IF(AND($J448="Resolved",ISNUMBER($O448)),$O448,Dashboard!$B$3)-$H448))</f>
        <v/>
      </c>
      <c r="T448" s="26">
        <f>IF($A448="","",IF($L448="","",MAX(0,Dashboard!$B$3-$L448)))</f>
        <v/>
      </c>
      <c r="U448" s="25">
        <f>IF($S448="","",IF($S448&lt;=7,"0–7 Days",IF($S448&lt;=14,"8–14 Days",IF($S448&lt;=30,"15–30 Days",IF($S448&lt;=60,"31–60 Days","61+ Days")))))</f>
        <v/>
      </c>
      <c r="V448" s="25">
        <f>IF($A448="","",IF($R448="Closed","Closed",IF($K448="","No Target Date",IF($K448&lt;Dashboard!$B$3,"Overdue",IF($K448&lt;=Dashboard!$B$3+Dashboard!$E$3,"Due Soon","On Track")))))</f>
        <v/>
      </c>
      <c r="W448" s="25">
        <f>IF($A448="","",IF($R448="Closed","",IF(AND($M448&lt;&gt;"",$M448&lt;Dashboard!$B$3),"Follow-Up Needed",IF(AND($L448&lt;&gt;"",Dashboard!$B$3-$L448&gt;Dashboard!$I$3),"Follow-Up Needed",""))))</f>
        <v/>
      </c>
      <c r="X448" s="27">
        <f>IF($A448="","",IF(OR($E448="",$F448=""),"Missing Type or Category",IF(COUNTIFS(Lists!$E$2:$E$15,$F448,Lists!$F$2:$F$15,$E448)=1,"OK","Category Mismatch")))</f>
        <v/>
      </c>
      <c r="Y448" s="27">
        <f>IF($A448="","",IF($B448="","Missing Learner Alias",IF($C448="","Missing Program",IF($D448="","Missing Delivery Site",IF($E448="","Missing Hold Category",IF($F448="","Missing Hold Type",IF($G448="","Missing Priority",IF($H448="","Missing Date Opened",IF($J448="","Missing Status",IF(AND($R448="Active",$K448=""),"Missing Target Date",IF(AND($J448="Resolved",$O448=""),"Missing Resolution Date",IF(AND(OR($J448="Resolved",$J448="Canceled"),$P448=""),"Missing Resolution Outcome",IF($X448&lt;&gt;"OK",$X448,"OK"))))))))))))</f>
        <v/>
      </c>
      <c r="Z448" s="27">
        <f>IF($A448="","",IF($Y448&lt;&gt;"OK","Data Issue",IF($G448="Critical","Critical",IF($V448="Overdue","Overdue",IF($W448="Follow-Up Needed","Follow-Up Needed",IF($I448="","Unassigned",""))))))</f>
        <v/>
      </c>
    </row>
    <row r="449">
      <c r="A449" s="22" t="n"/>
      <c r="B449" s="22" t="n"/>
      <c r="C449" s="22" t="n"/>
      <c r="D449" s="22" t="n"/>
      <c r="E449" s="22" t="n"/>
      <c r="F449" s="22" t="n"/>
      <c r="G449" s="22" t="n"/>
      <c r="H449" s="33" t="n"/>
      <c r="I449" s="22" t="n"/>
      <c r="J449" s="22" t="n"/>
      <c r="K449" s="33" t="n"/>
      <c r="L449" s="33" t="n"/>
      <c r="M449" s="33" t="n"/>
      <c r="N449" s="24" t="n"/>
      <c r="O449" s="33" t="n"/>
      <c r="P449" s="24" t="n"/>
      <c r="Q449" s="24" t="n"/>
      <c r="R449" s="25">
        <f>IF($A449="","",IF(OR($J449="Resolved",$J449="Canceled"),"Closed","Active"))</f>
        <v/>
      </c>
      <c r="S449" s="26">
        <f>IF(OR($A449="",$H449=""),"",MAX(0,IF(AND($J449="Resolved",ISNUMBER($O449)),$O449,Dashboard!$B$3)-$H449))</f>
        <v/>
      </c>
      <c r="T449" s="26">
        <f>IF($A449="","",IF($L449="","",MAX(0,Dashboard!$B$3-$L449)))</f>
        <v/>
      </c>
      <c r="U449" s="25">
        <f>IF($S449="","",IF($S449&lt;=7,"0–7 Days",IF($S449&lt;=14,"8–14 Days",IF($S449&lt;=30,"15–30 Days",IF($S449&lt;=60,"31–60 Days","61+ Days")))))</f>
        <v/>
      </c>
      <c r="V449" s="25">
        <f>IF($A449="","",IF($R449="Closed","Closed",IF($K449="","No Target Date",IF($K449&lt;Dashboard!$B$3,"Overdue",IF($K449&lt;=Dashboard!$B$3+Dashboard!$E$3,"Due Soon","On Track")))))</f>
        <v/>
      </c>
      <c r="W449" s="25">
        <f>IF($A449="","",IF($R449="Closed","",IF(AND($M449&lt;&gt;"",$M449&lt;Dashboard!$B$3),"Follow-Up Needed",IF(AND($L449&lt;&gt;"",Dashboard!$B$3-$L449&gt;Dashboard!$I$3),"Follow-Up Needed",""))))</f>
        <v/>
      </c>
      <c r="X449" s="27">
        <f>IF($A449="","",IF(OR($E449="",$F449=""),"Missing Type or Category",IF(COUNTIFS(Lists!$E$2:$E$15,$F449,Lists!$F$2:$F$15,$E449)=1,"OK","Category Mismatch")))</f>
        <v/>
      </c>
      <c r="Y449" s="27">
        <f>IF($A449="","",IF($B449="","Missing Learner Alias",IF($C449="","Missing Program",IF($D449="","Missing Delivery Site",IF($E449="","Missing Hold Category",IF($F449="","Missing Hold Type",IF($G449="","Missing Priority",IF($H449="","Missing Date Opened",IF($J449="","Missing Status",IF(AND($R449="Active",$K449=""),"Missing Target Date",IF(AND($J449="Resolved",$O449=""),"Missing Resolution Date",IF(AND(OR($J449="Resolved",$J449="Canceled"),$P449=""),"Missing Resolution Outcome",IF($X449&lt;&gt;"OK",$X449,"OK"))))))))))))</f>
        <v/>
      </c>
      <c r="Z449" s="27">
        <f>IF($A449="","",IF($Y449&lt;&gt;"OK","Data Issue",IF($G449="Critical","Critical",IF($V449="Overdue","Overdue",IF($W449="Follow-Up Needed","Follow-Up Needed",IF($I449="","Unassigned",""))))))</f>
        <v/>
      </c>
    </row>
    <row r="450">
      <c r="A450" s="22" t="n"/>
      <c r="B450" s="22" t="n"/>
      <c r="C450" s="22" t="n"/>
      <c r="D450" s="22" t="n"/>
      <c r="E450" s="22" t="n"/>
      <c r="F450" s="22" t="n"/>
      <c r="G450" s="22" t="n"/>
      <c r="H450" s="33" t="n"/>
      <c r="I450" s="22" t="n"/>
      <c r="J450" s="22" t="n"/>
      <c r="K450" s="33" t="n"/>
      <c r="L450" s="33" t="n"/>
      <c r="M450" s="33" t="n"/>
      <c r="N450" s="24" t="n"/>
      <c r="O450" s="33" t="n"/>
      <c r="P450" s="24" t="n"/>
      <c r="Q450" s="24" t="n"/>
      <c r="R450" s="25">
        <f>IF($A450="","",IF(OR($J450="Resolved",$J450="Canceled"),"Closed","Active"))</f>
        <v/>
      </c>
      <c r="S450" s="26">
        <f>IF(OR($A450="",$H450=""),"",MAX(0,IF(AND($J450="Resolved",ISNUMBER($O450)),$O450,Dashboard!$B$3)-$H450))</f>
        <v/>
      </c>
      <c r="T450" s="26">
        <f>IF($A450="","",IF($L450="","",MAX(0,Dashboard!$B$3-$L450)))</f>
        <v/>
      </c>
      <c r="U450" s="25">
        <f>IF($S450="","",IF($S450&lt;=7,"0–7 Days",IF($S450&lt;=14,"8–14 Days",IF($S450&lt;=30,"15–30 Days",IF($S450&lt;=60,"31–60 Days","61+ Days")))))</f>
        <v/>
      </c>
      <c r="V450" s="25">
        <f>IF($A450="","",IF($R450="Closed","Closed",IF($K450="","No Target Date",IF($K450&lt;Dashboard!$B$3,"Overdue",IF($K450&lt;=Dashboard!$B$3+Dashboard!$E$3,"Due Soon","On Track")))))</f>
        <v/>
      </c>
      <c r="W450" s="25">
        <f>IF($A450="","",IF($R450="Closed","",IF(AND($M450&lt;&gt;"",$M450&lt;Dashboard!$B$3),"Follow-Up Needed",IF(AND($L450&lt;&gt;"",Dashboard!$B$3-$L450&gt;Dashboard!$I$3),"Follow-Up Needed",""))))</f>
        <v/>
      </c>
      <c r="X450" s="27">
        <f>IF($A450="","",IF(OR($E450="",$F450=""),"Missing Type or Category",IF(COUNTIFS(Lists!$E$2:$E$15,$F450,Lists!$F$2:$F$15,$E450)=1,"OK","Category Mismatch")))</f>
        <v/>
      </c>
      <c r="Y450" s="27">
        <f>IF($A450="","",IF($B450="","Missing Learner Alias",IF($C450="","Missing Program",IF($D450="","Missing Delivery Site",IF($E450="","Missing Hold Category",IF($F450="","Missing Hold Type",IF($G450="","Missing Priority",IF($H450="","Missing Date Opened",IF($J450="","Missing Status",IF(AND($R450="Active",$K450=""),"Missing Target Date",IF(AND($J450="Resolved",$O450=""),"Missing Resolution Date",IF(AND(OR($J450="Resolved",$J450="Canceled"),$P450=""),"Missing Resolution Outcome",IF($X450&lt;&gt;"OK",$X450,"OK"))))))))))))</f>
        <v/>
      </c>
      <c r="Z450" s="27">
        <f>IF($A450="","",IF($Y450&lt;&gt;"OK","Data Issue",IF($G450="Critical","Critical",IF($V450="Overdue","Overdue",IF($W450="Follow-Up Needed","Follow-Up Needed",IF($I450="","Unassigned",""))))))</f>
        <v/>
      </c>
    </row>
    <row r="451">
      <c r="A451" s="22" t="n"/>
      <c r="B451" s="22" t="n"/>
      <c r="C451" s="22" t="n"/>
      <c r="D451" s="22" t="n"/>
      <c r="E451" s="22" t="n"/>
      <c r="F451" s="22" t="n"/>
      <c r="G451" s="22" t="n"/>
      <c r="H451" s="33" t="n"/>
      <c r="I451" s="22" t="n"/>
      <c r="J451" s="22" t="n"/>
      <c r="K451" s="33" t="n"/>
      <c r="L451" s="33" t="n"/>
      <c r="M451" s="33" t="n"/>
      <c r="N451" s="24" t="n"/>
      <c r="O451" s="33" t="n"/>
      <c r="P451" s="24" t="n"/>
      <c r="Q451" s="24" t="n"/>
      <c r="R451" s="25">
        <f>IF($A451="","",IF(OR($J451="Resolved",$J451="Canceled"),"Closed","Active"))</f>
        <v/>
      </c>
      <c r="S451" s="26">
        <f>IF(OR($A451="",$H451=""),"",MAX(0,IF(AND($J451="Resolved",ISNUMBER($O451)),$O451,Dashboard!$B$3)-$H451))</f>
        <v/>
      </c>
      <c r="T451" s="26">
        <f>IF($A451="","",IF($L451="","",MAX(0,Dashboard!$B$3-$L451)))</f>
        <v/>
      </c>
      <c r="U451" s="25">
        <f>IF($S451="","",IF($S451&lt;=7,"0–7 Days",IF($S451&lt;=14,"8–14 Days",IF($S451&lt;=30,"15–30 Days",IF($S451&lt;=60,"31–60 Days","61+ Days")))))</f>
        <v/>
      </c>
      <c r="V451" s="25">
        <f>IF($A451="","",IF($R451="Closed","Closed",IF($K451="","No Target Date",IF($K451&lt;Dashboard!$B$3,"Overdue",IF($K451&lt;=Dashboard!$B$3+Dashboard!$E$3,"Due Soon","On Track")))))</f>
        <v/>
      </c>
      <c r="W451" s="25">
        <f>IF($A451="","",IF($R451="Closed","",IF(AND($M451&lt;&gt;"",$M451&lt;Dashboard!$B$3),"Follow-Up Needed",IF(AND($L451&lt;&gt;"",Dashboard!$B$3-$L451&gt;Dashboard!$I$3),"Follow-Up Needed",""))))</f>
        <v/>
      </c>
      <c r="X451" s="27">
        <f>IF($A451="","",IF(OR($E451="",$F451=""),"Missing Type or Category",IF(COUNTIFS(Lists!$E$2:$E$15,$F451,Lists!$F$2:$F$15,$E451)=1,"OK","Category Mismatch")))</f>
        <v/>
      </c>
      <c r="Y451" s="27">
        <f>IF($A451="","",IF($B451="","Missing Learner Alias",IF($C451="","Missing Program",IF($D451="","Missing Delivery Site",IF($E451="","Missing Hold Category",IF($F451="","Missing Hold Type",IF($G451="","Missing Priority",IF($H451="","Missing Date Opened",IF($J451="","Missing Status",IF(AND($R451="Active",$K451=""),"Missing Target Date",IF(AND($J451="Resolved",$O451=""),"Missing Resolution Date",IF(AND(OR($J451="Resolved",$J451="Canceled"),$P451=""),"Missing Resolution Outcome",IF($X451&lt;&gt;"OK",$X451,"OK"))))))))))))</f>
        <v/>
      </c>
      <c r="Z451" s="27">
        <f>IF($A451="","",IF($Y451&lt;&gt;"OK","Data Issue",IF($G451="Critical","Critical",IF($V451="Overdue","Overdue",IF($W451="Follow-Up Needed","Follow-Up Needed",IF($I451="","Unassigned",""))))))</f>
        <v/>
      </c>
    </row>
    <row r="452">
      <c r="A452" s="22" t="n"/>
      <c r="B452" s="22" t="n"/>
      <c r="C452" s="22" t="n"/>
      <c r="D452" s="22" t="n"/>
      <c r="E452" s="22" t="n"/>
      <c r="F452" s="22" t="n"/>
      <c r="G452" s="22" t="n"/>
      <c r="H452" s="33" t="n"/>
      <c r="I452" s="22" t="n"/>
      <c r="J452" s="22" t="n"/>
      <c r="K452" s="33" t="n"/>
      <c r="L452" s="33" t="n"/>
      <c r="M452" s="33" t="n"/>
      <c r="N452" s="24" t="n"/>
      <c r="O452" s="33" t="n"/>
      <c r="P452" s="24" t="n"/>
      <c r="Q452" s="24" t="n"/>
      <c r="R452" s="25">
        <f>IF($A452="","",IF(OR($J452="Resolved",$J452="Canceled"),"Closed","Active"))</f>
        <v/>
      </c>
      <c r="S452" s="26">
        <f>IF(OR($A452="",$H452=""),"",MAX(0,IF(AND($J452="Resolved",ISNUMBER($O452)),$O452,Dashboard!$B$3)-$H452))</f>
        <v/>
      </c>
      <c r="T452" s="26">
        <f>IF($A452="","",IF($L452="","",MAX(0,Dashboard!$B$3-$L452)))</f>
        <v/>
      </c>
      <c r="U452" s="25">
        <f>IF($S452="","",IF($S452&lt;=7,"0–7 Days",IF($S452&lt;=14,"8–14 Days",IF($S452&lt;=30,"15–30 Days",IF($S452&lt;=60,"31–60 Days","61+ Days")))))</f>
        <v/>
      </c>
      <c r="V452" s="25">
        <f>IF($A452="","",IF($R452="Closed","Closed",IF($K452="","No Target Date",IF($K452&lt;Dashboard!$B$3,"Overdue",IF($K452&lt;=Dashboard!$B$3+Dashboard!$E$3,"Due Soon","On Track")))))</f>
        <v/>
      </c>
      <c r="W452" s="25">
        <f>IF($A452="","",IF($R452="Closed","",IF(AND($M452&lt;&gt;"",$M452&lt;Dashboard!$B$3),"Follow-Up Needed",IF(AND($L452&lt;&gt;"",Dashboard!$B$3-$L452&gt;Dashboard!$I$3),"Follow-Up Needed",""))))</f>
        <v/>
      </c>
      <c r="X452" s="27">
        <f>IF($A452="","",IF(OR($E452="",$F452=""),"Missing Type or Category",IF(COUNTIFS(Lists!$E$2:$E$15,$F452,Lists!$F$2:$F$15,$E452)=1,"OK","Category Mismatch")))</f>
        <v/>
      </c>
      <c r="Y452" s="27">
        <f>IF($A452="","",IF($B452="","Missing Learner Alias",IF($C452="","Missing Program",IF($D452="","Missing Delivery Site",IF($E452="","Missing Hold Category",IF($F452="","Missing Hold Type",IF($G452="","Missing Priority",IF($H452="","Missing Date Opened",IF($J452="","Missing Status",IF(AND($R452="Active",$K452=""),"Missing Target Date",IF(AND($J452="Resolved",$O452=""),"Missing Resolution Date",IF(AND(OR($J452="Resolved",$J452="Canceled"),$P452=""),"Missing Resolution Outcome",IF($X452&lt;&gt;"OK",$X452,"OK"))))))))))))</f>
        <v/>
      </c>
      <c r="Z452" s="27">
        <f>IF($A452="","",IF($Y452&lt;&gt;"OK","Data Issue",IF($G452="Critical","Critical",IF($V452="Overdue","Overdue",IF($W452="Follow-Up Needed","Follow-Up Needed",IF($I452="","Unassigned",""))))))</f>
        <v/>
      </c>
    </row>
    <row r="453">
      <c r="A453" s="22" t="n"/>
      <c r="B453" s="22" t="n"/>
      <c r="C453" s="22" t="n"/>
      <c r="D453" s="22" t="n"/>
      <c r="E453" s="22" t="n"/>
      <c r="F453" s="22" t="n"/>
      <c r="G453" s="22" t="n"/>
      <c r="H453" s="33" t="n"/>
      <c r="I453" s="22" t="n"/>
      <c r="J453" s="22" t="n"/>
      <c r="K453" s="33" t="n"/>
      <c r="L453" s="33" t="n"/>
      <c r="M453" s="33" t="n"/>
      <c r="N453" s="24" t="n"/>
      <c r="O453" s="33" t="n"/>
      <c r="P453" s="24" t="n"/>
      <c r="Q453" s="24" t="n"/>
      <c r="R453" s="25">
        <f>IF($A453="","",IF(OR($J453="Resolved",$J453="Canceled"),"Closed","Active"))</f>
        <v/>
      </c>
      <c r="S453" s="26">
        <f>IF(OR($A453="",$H453=""),"",MAX(0,IF(AND($J453="Resolved",ISNUMBER($O453)),$O453,Dashboard!$B$3)-$H453))</f>
        <v/>
      </c>
      <c r="T453" s="26">
        <f>IF($A453="","",IF($L453="","",MAX(0,Dashboard!$B$3-$L453)))</f>
        <v/>
      </c>
      <c r="U453" s="25">
        <f>IF($S453="","",IF($S453&lt;=7,"0–7 Days",IF($S453&lt;=14,"8–14 Days",IF($S453&lt;=30,"15–30 Days",IF($S453&lt;=60,"31–60 Days","61+ Days")))))</f>
        <v/>
      </c>
      <c r="V453" s="25">
        <f>IF($A453="","",IF($R453="Closed","Closed",IF($K453="","No Target Date",IF($K453&lt;Dashboard!$B$3,"Overdue",IF($K453&lt;=Dashboard!$B$3+Dashboard!$E$3,"Due Soon","On Track")))))</f>
        <v/>
      </c>
      <c r="W453" s="25">
        <f>IF($A453="","",IF($R453="Closed","",IF(AND($M453&lt;&gt;"",$M453&lt;Dashboard!$B$3),"Follow-Up Needed",IF(AND($L453&lt;&gt;"",Dashboard!$B$3-$L453&gt;Dashboard!$I$3),"Follow-Up Needed",""))))</f>
        <v/>
      </c>
      <c r="X453" s="27">
        <f>IF($A453="","",IF(OR($E453="",$F453=""),"Missing Type or Category",IF(COUNTIFS(Lists!$E$2:$E$15,$F453,Lists!$F$2:$F$15,$E453)=1,"OK","Category Mismatch")))</f>
        <v/>
      </c>
      <c r="Y453" s="27">
        <f>IF($A453="","",IF($B453="","Missing Learner Alias",IF($C453="","Missing Program",IF($D453="","Missing Delivery Site",IF($E453="","Missing Hold Category",IF($F453="","Missing Hold Type",IF($G453="","Missing Priority",IF($H453="","Missing Date Opened",IF($J453="","Missing Status",IF(AND($R453="Active",$K453=""),"Missing Target Date",IF(AND($J453="Resolved",$O453=""),"Missing Resolution Date",IF(AND(OR($J453="Resolved",$J453="Canceled"),$P453=""),"Missing Resolution Outcome",IF($X453&lt;&gt;"OK",$X453,"OK"))))))))))))</f>
        <v/>
      </c>
      <c r="Z453" s="27">
        <f>IF($A453="","",IF($Y453&lt;&gt;"OK","Data Issue",IF($G453="Critical","Critical",IF($V453="Overdue","Overdue",IF($W453="Follow-Up Needed","Follow-Up Needed",IF($I453="","Unassigned",""))))))</f>
        <v/>
      </c>
    </row>
    <row r="454">
      <c r="A454" s="22" t="n"/>
      <c r="B454" s="22" t="n"/>
      <c r="C454" s="22" t="n"/>
      <c r="D454" s="22" t="n"/>
      <c r="E454" s="22" t="n"/>
      <c r="F454" s="22" t="n"/>
      <c r="G454" s="22" t="n"/>
      <c r="H454" s="33" t="n"/>
      <c r="I454" s="22" t="n"/>
      <c r="J454" s="22" t="n"/>
      <c r="K454" s="33" t="n"/>
      <c r="L454" s="33" t="n"/>
      <c r="M454" s="33" t="n"/>
      <c r="N454" s="24" t="n"/>
      <c r="O454" s="33" t="n"/>
      <c r="P454" s="24" t="n"/>
      <c r="Q454" s="24" t="n"/>
      <c r="R454" s="25">
        <f>IF($A454="","",IF(OR($J454="Resolved",$J454="Canceled"),"Closed","Active"))</f>
        <v/>
      </c>
      <c r="S454" s="26">
        <f>IF(OR($A454="",$H454=""),"",MAX(0,IF(AND($J454="Resolved",ISNUMBER($O454)),$O454,Dashboard!$B$3)-$H454))</f>
        <v/>
      </c>
      <c r="T454" s="26">
        <f>IF($A454="","",IF($L454="","",MAX(0,Dashboard!$B$3-$L454)))</f>
        <v/>
      </c>
      <c r="U454" s="25">
        <f>IF($S454="","",IF($S454&lt;=7,"0–7 Days",IF($S454&lt;=14,"8–14 Days",IF($S454&lt;=30,"15–30 Days",IF($S454&lt;=60,"31–60 Days","61+ Days")))))</f>
        <v/>
      </c>
      <c r="V454" s="25">
        <f>IF($A454="","",IF($R454="Closed","Closed",IF($K454="","No Target Date",IF($K454&lt;Dashboard!$B$3,"Overdue",IF($K454&lt;=Dashboard!$B$3+Dashboard!$E$3,"Due Soon","On Track")))))</f>
        <v/>
      </c>
      <c r="W454" s="25">
        <f>IF($A454="","",IF($R454="Closed","",IF(AND($M454&lt;&gt;"",$M454&lt;Dashboard!$B$3),"Follow-Up Needed",IF(AND($L454&lt;&gt;"",Dashboard!$B$3-$L454&gt;Dashboard!$I$3),"Follow-Up Needed",""))))</f>
        <v/>
      </c>
      <c r="X454" s="27">
        <f>IF($A454="","",IF(OR($E454="",$F454=""),"Missing Type or Category",IF(COUNTIFS(Lists!$E$2:$E$15,$F454,Lists!$F$2:$F$15,$E454)=1,"OK","Category Mismatch")))</f>
        <v/>
      </c>
      <c r="Y454" s="27">
        <f>IF($A454="","",IF($B454="","Missing Learner Alias",IF($C454="","Missing Program",IF($D454="","Missing Delivery Site",IF($E454="","Missing Hold Category",IF($F454="","Missing Hold Type",IF($G454="","Missing Priority",IF($H454="","Missing Date Opened",IF($J454="","Missing Status",IF(AND($R454="Active",$K454=""),"Missing Target Date",IF(AND($J454="Resolved",$O454=""),"Missing Resolution Date",IF(AND(OR($J454="Resolved",$J454="Canceled"),$P454=""),"Missing Resolution Outcome",IF($X454&lt;&gt;"OK",$X454,"OK"))))))))))))</f>
        <v/>
      </c>
      <c r="Z454" s="27">
        <f>IF($A454="","",IF($Y454&lt;&gt;"OK","Data Issue",IF($G454="Critical","Critical",IF($V454="Overdue","Overdue",IF($W454="Follow-Up Needed","Follow-Up Needed",IF($I454="","Unassigned",""))))))</f>
        <v/>
      </c>
    </row>
    <row r="455">
      <c r="A455" s="22" t="n"/>
      <c r="B455" s="22" t="n"/>
      <c r="C455" s="22" t="n"/>
      <c r="D455" s="22" t="n"/>
      <c r="E455" s="22" t="n"/>
      <c r="F455" s="22" t="n"/>
      <c r="G455" s="22" t="n"/>
      <c r="H455" s="33" t="n"/>
      <c r="I455" s="22" t="n"/>
      <c r="J455" s="22" t="n"/>
      <c r="K455" s="33" t="n"/>
      <c r="L455" s="33" t="n"/>
      <c r="M455" s="33" t="n"/>
      <c r="N455" s="24" t="n"/>
      <c r="O455" s="33" t="n"/>
      <c r="P455" s="24" t="n"/>
      <c r="Q455" s="24" t="n"/>
      <c r="R455" s="25">
        <f>IF($A455="","",IF(OR($J455="Resolved",$J455="Canceled"),"Closed","Active"))</f>
        <v/>
      </c>
      <c r="S455" s="26">
        <f>IF(OR($A455="",$H455=""),"",MAX(0,IF(AND($J455="Resolved",ISNUMBER($O455)),$O455,Dashboard!$B$3)-$H455))</f>
        <v/>
      </c>
      <c r="T455" s="26">
        <f>IF($A455="","",IF($L455="","",MAX(0,Dashboard!$B$3-$L455)))</f>
        <v/>
      </c>
      <c r="U455" s="25">
        <f>IF($S455="","",IF($S455&lt;=7,"0–7 Days",IF($S455&lt;=14,"8–14 Days",IF($S455&lt;=30,"15–30 Days",IF($S455&lt;=60,"31–60 Days","61+ Days")))))</f>
        <v/>
      </c>
      <c r="V455" s="25">
        <f>IF($A455="","",IF($R455="Closed","Closed",IF($K455="","No Target Date",IF($K455&lt;Dashboard!$B$3,"Overdue",IF($K455&lt;=Dashboard!$B$3+Dashboard!$E$3,"Due Soon","On Track")))))</f>
        <v/>
      </c>
      <c r="W455" s="25">
        <f>IF($A455="","",IF($R455="Closed","",IF(AND($M455&lt;&gt;"",$M455&lt;Dashboard!$B$3),"Follow-Up Needed",IF(AND($L455&lt;&gt;"",Dashboard!$B$3-$L455&gt;Dashboard!$I$3),"Follow-Up Needed",""))))</f>
        <v/>
      </c>
      <c r="X455" s="27">
        <f>IF($A455="","",IF(OR($E455="",$F455=""),"Missing Type or Category",IF(COUNTIFS(Lists!$E$2:$E$15,$F455,Lists!$F$2:$F$15,$E455)=1,"OK","Category Mismatch")))</f>
        <v/>
      </c>
      <c r="Y455" s="27">
        <f>IF($A455="","",IF($B455="","Missing Learner Alias",IF($C455="","Missing Program",IF($D455="","Missing Delivery Site",IF($E455="","Missing Hold Category",IF($F455="","Missing Hold Type",IF($G455="","Missing Priority",IF($H455="","Missing Date Opened",IF($J455="","Missing Status",IF(AND($R455="Active",$K455=""),"Missing Target Date",IF(AND($J455="Resolved",$O455=""),"Missing Resolution Date",IF(AND(OR($J455="Resolved",$J455="Canceled"),$P455=""),"Missing Resolution Outcome",IF($X455&lt;&gt;"OK",$X455,"OK"))))))))))))</f>
        <v/>
      </c>
      <c r="Z455" s="27">
        <f>IF($A455="","",IF($Y455&lt;&gt;"OK","Data Issue",IF($G455="Critical","Critical",IF($V455="Overdue","Overdue",IF($W455="Follow-Up Needed","Follow-Up Needed",IF($I455="","Unassigned",""))))))</f>
        <v/>
      </c>
    </row>
    <row r="456">
      <c r="A456" s="22" t="n"/>
      <c r="B456" s="22" t="n"/>
      <c r="C456" s="22" t="n"/>
      <c r="D456" s="22" t="n"/>
      <c r="E456" s="22" t="n"/>
      <c r="F456" s="22" t="n"/>
      <c r="G456" s="22" t="n"/>
      <c r="H456" s="33" t="n"/>
      <c r="I456" s="22" t="n"/>
      <c r="J456" s="22" t="n"/>
      <c r="K456" s="33" t="n"/>
      <c r="L456" s="33" t="n"/>
      <c r="M456" s="33" t="n"/>
      <c r="N456" s="24" t="n"/>
      <c r="O456" s="33" t="n"/>
      <c r="P456" s="24" t="n"/>
      <c r="Q456" s="24" t="n"/>
      <c r="R456" s="25">
        <f>IF($A456="","",IF(OR($J456="Resolved",$J456="Canceled"),"Closed","Active"))</f>
        <v/>
      </c>
      <c r="S456" s="26">
        <f>IF(OR($A456="",$H456=""),"",MAX(0,IF(AND($J456="Resolved",ISNUMBER($O456)),$O456,Dashboard!$B$3)-$H456))</f>
        <v/>
      </c>
      <c r="T456" s="26">
        <f>IF($A456="","",IF($L456="","",MAX(0,Dashboard!$B$3-$L456)))</f>
        <v/>
      </c>
      <c r="U456" s="25">
        <f>IF($S456="","",IF($S456&lt;=7,"0–7 Days",IF($S456&lt;=14,"8–14 Days",IF($S456&lt;=30,"15–30 Days",IF($S456&lt;=60,"31–60 Days","61+ Days")))))</f>
        <v/>
      </c>
      <c r="V456" s="25">
        <f>IF($A456="","",IF($R456="Closed","Closed",IF($K456="","No Target Date",IF($K456&lt;Dashboard!$B$3,"Overdue",IF($K456&lt;=Dashboard!$B$3+Dashboard!$E$3,"Due Soon","On Track")))))</f>
        <v/>
      </c>
      <c r="W456" s="25">
        <f>IF($A456="","",IF($R456="Closed","",IF(AND($M456&lt;&gt;"",$M456&lt;Dashboard!$B$3),"Follow-Up Needed",IF(AND($L456&lt;&gt;"",Dashboard!$B$3-$L456&gt;Dashboard!$I$3),"Follow-Up Needed",""))))</f>
        <v/>
      </c>
      <c r="X456" s="27">
        <f>IF($A456="","",IF(OR($E456="",$F456=""),"Missing Type or Category",IF(COUNTIFS(Lists!$E$2:$E$15,$F456,Lists!$F$2:$F$15,$E456)=1,"OK","Category Mismatch")))</f>
        <v/>
      </c>
      <c r="Y456" s="27">
        <f>IF($A456="","",IF($B456="","Missing Learner Alias",IF($C456="","Missing Program",IF($D456="","Missing Delivery Site",IF($E456="","Missing Hold Category",IF($F456="","Missing Hold Type",IF($G456="","Missing Priority",IF($H456="","Missing Date Opened",IF($J456="","Missing Status",IF(AND($R456="Active",$K456=""),"Missing Target Date",IF(AND($J456="Resolved",$O456=""),"Missing Resolution Date",IF(AND(OR($J456="Resolved",$J456="Canceled"),$P456=""),"Missing Resolution Outcome",IF($X456&lt;&gt;"OK",$X456,"OK"))))))))))))</f>
        <v/>
      </c>
      <c r="Z456" s="27">
        <f>IF($A456="","",IF($Y456&lt;&gt;"OK","Data Issue",IF($G456="Critical","Critical",IF($V456="Overdue","Overdue",IF($W456="Follow-Up Needed","Follow-Up Needed",IF($I456="","Unassigned",""))))))</f>
        <v/>
      </c>
    </row>
    <row r="457">
      <c r="A457" s="22" t="n"/>
      <c r="B457" s="22" t="n"/>
      <c r="C457" s="22" t="n"/>
      <c r="D457" s="22" t="n"/>
      <c r="E457" s="22" t="n"/>
      <c r="F457" s="22" t="n"/>
      <c r="G457" s="22" t="n"/>
      <c r="H457" s="33" t="n"/>
      <c r="I457" s="22" t="n"/>
      <c r="J457" s="22" t="n"/>
      <c r="K457" s="33" t="n"/>
      <c r="L457" s="33" t="n"/>
      <c r="M457" s="33" t="n"/>
      <c r="N457" s="24" t="n"/>
      <c r="O457" s="33" t="n"/>
      <c r="P457" s="24" t="n"/>
      <c r="Q457" s="24" t="n"/>
      <c r="R457" s="25">
        <f>IF($A457="","",IF(OR($J457="Resolved",$J457="Canceled"),"Closed","Active"))</f>
        <v/>
      </c>
      <c r="S457" s="26">
        <f>IF(OR($A457="",$H457=""),"",MAX(0,IF(AND($J457="Resolved",ISNUMBER($O457)),$O457,Dashboard!$B$3)-$H457))</f>
        <v/>
      </c>
      <c r="T457" s="26">
        <f>IF($A457="","",IF($L457="","",MAX(0,Dashboard!$B$3-$L457)))</f>
        <v/>
      </c>
      <c r="U457" s="25">
        <f>IF($S457="","",IF($S457&lt;=7,"0–7 Days",IF($S457&lt;=14,"8–14 Days",IF($S457&lt;=30,"15–30 Days",IF($S457&lt;=60,"31–60 Days","61+ Days")))))</f>
        <v/>
      </c>
      <c r="V457" s="25">
        <f>IF($A457="","",IF($R457="Closed","Closed",IF($K457="","No Target Date",IF($K457&lt;Dashboard!$B$3,"Overdue",IF($K457&lt;=Dashboard!$B$3+Dashboard!$E$3,"Due Soon","On Track")))))</f>
        <v/>
      </c>
      <c r="W457" s="25">
        <f>IF($A457="","",IF($R457="Closed","",IF(AND($M457&lt;&gt;"",$M457&lt;Dashboard!$B$3),"Follow-Up Needed",IF(AND($L457&lt;&gt;"",Dashboard!$B$3-$L457&gt;Dashboard!$I$3),"Follow-Up Needed",""))))</f>
        <v/>
      </c>
      <c r="X457" s="27">
        <f>IF($A457="","",IF(OR($E457="",$F457=""),"Missing Type or Category",IF(COUNTIFS(Lists!$E$2:$E$15,$F457,Lists!$F$2:$F$15,$E457)=1,"OK","Category Mismatch")))</f>
        <v/>
      </c>
      <c r="Y457" s="27">
        <f>IF($A457="","",IF($B457="","Missing Learner Alias",IF($C457="","Missing Program",IF($D457="","Missing Delivery Site",IF($E457="","Missing Hold Category",IF($F457="","Missing Hold Type",IF($G457="","Missing Priority",IF($H457="","Missing Date Opened",IF($J457="","Missing Status",IF(AND($R457="Active",$K457=""),"Missing Target Date",IF(AND($J457="Resolved",$O457=""),"Missing Resolution Date",IF(AND(OR($J457="Resolved",$J457="Canceled"),$P457=""),"Missing Resolution Outcome",IF($X457&lt;&gt;"OK",$X457,"OK"))))))))))))</f>
        <v/>
      </c>
      <c r="Z457" s="27">
        <f>IF($A457="","",IF($Y457&lt;&gt;"OK","Data Issue",IF($G457="Critical","Critical",IF($V457="Overdue","Overdue",IF($W457="Follow-Up Needed","Follow-Up Needed",IF($I457="","Unassigned",""))))))</f>
        <v/>
      </c>
    </row>
    <row r="458">
      <c r="A458" s="22" t="n"/>
      <c r="B458" s="22" t="n"/>
      <c r="C458" s="22" t="n"/>
      <c r="D458" s="22" t="n"/>
      <c r="E458" s="22" t="n"/>
      <c r="F458" s="22" t="n"/>
      <c r="G458" s="22" t="n"/>
      <c r="H458" s="33" t="n"/>
      <c r="I458" s="22" t="n"/>
      <c r="J458" s="22" t="n"/>
      <c r="K458" s="33" t="n"/>
      <c r="L458" s="33" t="n"/>
      <c r="M458" s="33" t="n"/>
      <c r="N458" s="24" t="n"/>
      <c r="O458" s="33" t="n"/>
      <c r="P458" s="24" t="n"/>
      <c r="Q458" s="24" t="n"/>
      <c r="R458" s="25">
        <f>IF($A458="","",IF(OR($J458="Resolved",$J458="Canceled"),"Closed","Active"))</f>
        <v/>
      </c>
      <c r="S458" s="26">
        <f>IF(OR($A458="",$H458=""),"",MAX(0,IF(AND($J458="Resolved",ISNUMBER($O458)),$O458,Dashboard!$B$3)-$H458))</f>
        <v/>
      </c>
      <c r="T458" s="26">
        <f>IF($A458="","",IF($L458="","",MAX(0,Dashboard!$B$3-$L458)))</f>
        <v/>
      </c>
      <c r="U458" s="25">
        <f>IF($S458="","",IF($S458&lt;=7,"0–7 Days",IF($S458&lt;=14,"8–14 Days",IF($S458&lt;=30,"15–30 Days",IF($S458&lt;=60,"31–60 Days","61+ Days")))))</f>
        <v/>
      </c>
      <c r="V458" s="25">
        <f>IF($A458="","",IF($R458="Closed","Closed",IF($K458="","No Target Date",IF($K458&lt;Dashboard!$B$3,"Overdue",IF($K458&lt;=Dashboard!$B$3+Dashboard!$E$3,"Due Soon","On Track")))))</f>
        <v/>
      </c>
      <c r="W458" s="25">
        <f>IF($A458="","",IF($R458="Closed","",IF(AND($M458&lt;&gt;"",$M458&lt;Dashboard!$B$3),"Follow-Up Needed",IF(AND($L458&lt;&gt;"",Dashboard!$B$3-$L458&gt;Dashboard!$I$3),"Follow-Up Needed",""))))</f>
        <v/>
      </c>
      <c r="X458" s="27">
        <f>IF($A458="","",IF(OR($E458="",$F458=""),"Missing Type or Category",IF(COUNTIFS(Lists!$E$2:$E$15,$F458,Lists!$F$2:$F$15,$E458)=1,"OK","Category Mismatch")))</f>
        <v/>
      </c>
      <c r="Y458" s="27">
        <f>IF($A458="","",IF($B458="","Missing Learner Alias",IF($C458="","Missing Program",IF($D458="","Missing Delivery Site",IF($E458="","Missing Hold Category",IF($F458="","Missing Hold Type",IF($G458="","Missing Priority",IF($H458="","Missing Date Opened",IF($J458="","Missing Status",IF(AND($R458="Active",$K458=""),"Missing Target Date",IF(AND($J458="Resolved",$O458=""),"Missing Resolution Date",IF(AND(OR($J458="Resolved",$J458="Canceled"),$P458=""),"Missing Resolution Outcome",IF($X458&lt;&gt;"OK",$X458,"OK"))))))))))))</f>
        <v/>
      </c>
      <c r="Z458" s="27">
        <f>IF($A458="","",IF($Y458&lt;&gt;"OK","Data Issue",IF($G458="Critical","Critical",IF($V458="Overdue","Overdue",IF($W458="Follow-Up Needed","Follow-Up Needed",IF($I458="","Unassigned",""))))))</f>
        <v/>
      </c>
    </row>
    <row r="459">
      <c r="A459" s="22" t="n"/>
      <c r="B459" s="22" t="n"/>
      <c r="C459" s="22" t="n"/>
      <c r="D459" s="22" t="n"/>
      <c r="E459" s="22" t="n"/>
      <c r="F459" s="22" t="n"/>
      <c r="G459" s="22" t="n"/>
      <c r="H459" s="33" t="n"/>
      <c r="I459" s="22" t="n"/>
      <c r="J459" s="22" t="n"/>
      <c r="K459" s="33" t="n"/>
      <c r="L459" s="33" t="n"/>
      <c r="M459" s="33" t="n"/>
      <c r="N459" s="24" t="n"/>
      <c r="O459" s="33" t="n"/>
      <c r="P459" s="24" t="n"/>
      <c r="Q459" s="24" t="n"/>
      <c r="R459" s="25">
        <f>IF($A459="","",IF(OR($J459="Resolved",$J459="Canceled"),"Closed","Active"))</f>
        <v/>
      </c>
      <c r="S459" s="26">
        <f>IF(OR($A459="",$H459=""),"",MAX(0,IF(AND($J459="Resolved",ISNUMBER($O459)),$O459,Dashboard!$B$3)-$H459))</f>
        <v/>
      </c>
      <c r="T459" s="26">
        <f>IF($A459="","",IF($L459="","",MAX(0,Dashboard!$B$3-$L459)))</f>
        <v/>
      </c>
      <c r="U459" s="25">
        <f>IF($S459="","",IF($S459&lt;=7,"0–7 Days",IF($S459&lt;=14,"8–14 Days",IF($S459&lt;=30,"15–30 Days",IF($S459&lt;=60,"31–60 Days","61+ Days")))))</f>
        <v/>
      </c>
      <c r="V459" s="25">
        <f>IF($A459="","",IF($R459="Closed","Closed",IF($K459="","No Target Date",IF($K459&lt;Dashboard!$B$3,"Overdue",IF($K459&lt;=Dashboard!$B$3+Dashboard!$E$3,"Due Soon","On Track")))))</f>
        <v/>
      </c>
      <c r="W459" s="25">
        <f>IF($A459="","",IF($R459="Closed","",IF(AND($M459&lt;&gt;"",$M459&lt;Dashboard!$B$3),"Follow-Up Needed",IF(AND($L459&lt;&gt;"",Dashboard!$B$3-$L459&gt;Dashboard!$I$3),"Follow-Up Needed",""))))</f>
        <v/>
      </c>
      <c r="X459" s="27">
        <f>IF($A459="","",IF(OR($E459="",$F459=""),"Missing Type or Category",IF(COUNTIFS(Lists!$E$2:$E$15,$F459,Lists!$F$2:$F$15,$E459)=1,"OK","Category Mismatch")))</f>
        <v/>
      </c>
      <c r="Y459" s="27">
        <f>IF($A459="","",IF($B459="","Missing Learner Alias",IF($C459="","Missing Program",IF($D459="","Missing Delivery Site",IF($E459="","Missing Hold Category",IF($F459="","Missing Hold Type",IF($G459="","Missing Priority",IF($H459="","Missing Date Opened",IF($J459="","Missing Status",IF(AND($R459="Active",$K459=""),"Missing Target Date",IF(AND($J459="Resolved",$O459=""),"Missing Resolution Date",IF(AND(OR($J459="Resolved",$J459="Canceled"),$P459=""),"Missing Resolution Outcome",IF($X459&lt;&gt;"OK",$X459,"OK"))))))))))))</f>
        <v/>
      </c>
      <c r="Z459" s="27">
        <f>IF($A459="","",IF($Y459&lt;&gt;"OK","Data Issue",IF($G459="Critical","Critical",IF($V459="Overdue","Overdue",IF($W459="Follow-Up Needed","Follow-Up Needed",IF($I459="","Unassigned",""))))))</f>
        <v/>
      </c>
    </row>
    <row r="460">
      <c r="A460" s="22" t="n"/>
      <c r="B460" s="22" t="n"/>
      <c r="C460" s="22" t="n"/>
      <c r="D460" s="22" t="n"/>
      <c r="E460" s="22" t="n"/>
      <c r="F460" s="22" t="n"/>
      <c r="G460" s="22" t="n"/>
      <c r="H460" s="33" t="n"/>
      <c r="I460" s="22" t="n"/>
      <c r="J460" s="22" t="n"/>
      <c r="K460" s="33" t="n"/>
      <c r="L460" s="33" t="n"/>
      <c r="M460" s="33" t="n"/>
      <c r="N460" s="24" t="n"/>
      <c r="O460" s="33" t="n"/>
      <c r="P460" s="24" t="n"/>
      <c r="Q460" s="24" t="n"/>
      <c r="R460" s="25">
        <f>IF($A460="","",IF(OR($J460="Resolved",$J460="Canceled"),"Closed","Active"))</f>
        <v/>
      </c>
      <c r="S460" s="26">
        <f>IF(OR($A460="",$H460=""),"",MAX(0,IF(AND($J460="Resolved",ISNUMBER($O460)),$O460,Dashboard!$B$3)-$H460))</f>
        <v/>
      </c>
      <c r="T460" s="26">
        <f>IF($A460="","",IF($L460="","",MAX(0,Dashboard!$B$3-$L460)))</f>
        <v/>
      </c>
      <c r="U460" s="25">
        <f>IF($S460="","",IF($S460&lt;=7,"0–7 Days",IF($S460&lt;=14,"8–14 Days",IF($S460&lt;=30,"15–30 Days",IF($S460&lt;=60,"31–60 Days","61+ Days")))))</f>
        <v/>
      </c>
      <c r="V460" s="25">
        <f>IF($A460="","",IF($R460="Closed","Closed",IF($K460="","No Target Date",IF($K460&lt;Dashboard!$B$3,"Overdue",IF($K460&lt;=Dashboard!$B$3+Dashboard!$E$3,"Due Soon","On Track")))))</f>
        <v/>
      </c>
      <c r="W460" s="25">
        <f>IF($A460="","",IF($R460="Closed","",IF(AND($M460&lt;&gt;"",$M460&lt;Dashboard!$B$3),"Follow-Up Needed",IF(AND($L460&lt;&gt;"",Dashboard!$B$3-$L460&gt;Dashboard!$I$3),"Follow-Up Needed",""))))</f>
        <v/>
      </c>
      <c r="X460" s="27">
        <f>IF($A460="","",IF(OR($E460="",$F460=""),"Missing Type or Category",IF(COUNTIFS(Lists!$E$2:$E$15,$F460,Lists!$F$2:$F$15,$E460)=1,"OK","Category Mismatch")))</f>
        <v/>
      </c>
      <c r="Y460" s="27">
        <f>IF($A460="","",IF($B460="","Missing Learner Alias",IF($C460="","Missing Program",IF($D460="","Missing Delivery Site",IF($E460="","Missing Hold Category",IF($F460="","Missing Hold Type",IF($G460="","Missing Priority",IF($H460="","Missing Date Opened",IF($J460="","Missing Status",IF(AND($R460="Active",$K460=""),"Missing Target Date",IF(AND($J460="Resolved",$O460=""),"Missing Resolution Date",IF(AND(OR($J460="Resolved",$J460="Canceled"),$P460=""),"Missing Resolution Outcome",IF($X460&lt;&gt;"OK",$X460,"OK"))))))))))))</f>
        <v/>
      </c>
      <c r="Z460" s="27">
        <f>IF($A460="","",IF($Y460&lt;&gt;"OK","Data Issue",IF($G460="Critical","Critical",IF($V460="Overdue","Overdue",IF($W460="Follow-Up Needed","Follow-Up Needed",IF($I460="","Unassigned",""))))))</f>
        <v/>
      </c>
    </row>
    <row r="461">
      <c r="A461" s="22" t="n"/>
      <c r="B461" s="22" t="n"/>
      <c r="C461" s="22" t="n"/>
      <c r="D461" s="22" t="n"/>
      <c r="E461" s="22" t="n"/>
      <c r="F461" s="22" t="n"/>
      <c r="G461" s="22" t="n"/>
      <c r="H461" s="33" t="n"/>
      <c r="I461" s="22" t="n"/>
      <c r="J461" s="22" t="n"/>
      <c r="K461" s="33" t="n"/>
      <c r="L461" s="33" t="n"/>
      <c r="M461" s="33" t="n"/>
      <c r="N461" s="24" t="n"/>
      <c r="O461" s="33" t="n"/>
      <c r="P461" s="24" t="n"/>
      <c r="Q461" s="24" t="n"/>
      <c r="R461" s="25">
        <f>IF($A461="","",IF(OR($J461="Resolved",$J461="Canceled"),"Closed","Active"))</f>
        <v/>
      </c>
      <c r="S461" s="26">
        <f>IF(OR($A461="",$H461=""),"",MAX(0,IF(AND($J461="Resolved",ISNUMBER($O461)),$O461,Dashboard!$B$3)-$H461))</f>
        <v/>
      </c>
      <c r="T461" s="26">
        <f>IF($A461="","",IF($L461="","",MAX(0,Dashboard!$B$3-$L461)))</f>
        <v/>
      </c>
      <c r="U461" s="25">
        <f>IF($S461="","",IF($S461&lt;=7,"0–7 Days",IF($S461&lt;=14,"8–14 Days",IF($S461&lt;=30,"15–30 Days",IF($S461&lt;=60,"31–60 Days","61+ Days")))))</f>
        <v/>
      </c>
      <c r="V461" s="25">
        <f>IF($A461="","",IF($R461="Closed","Closed",IF($K461="","No Target Date",IF($K461&lt;Dashboard!$B$3,"Overdue",IF($K461&lt;=Dashboard!$B$3+Dashboard!$E$3,"Due Soon","On Track")))))</f>
        <v/>
      </c>
      <c r="W461" s="25">
        <f>IF($A461="","",IF($R461="Closed","",IF(AND($M461&lt;&gt;"",$M461&lt;Dashboard!$B$3),"Follow-Up Needed",IF(AND($L461&lt;&gt;"",Dashboard!$B$3-$L461&gt;Dashboard!$I$3),"Follow-Up Needed",""))))</f>
        <v/>
      </c>
      <c r="X461" s="27">
        <f>IF($A461="","",IF(OR($E461="",$F461=""),"Missing Type or Category",IF(COUNTIFS(Lists!$E$2:$E$15,$F461,Lists!$F$2:$F$15,$E461)=1,"OK","Category Mismatch")))</f>
        <v/>
      </c>
      <c r="Y461" s="27">
        <f>IF($A461="","",IF($B461="","Missing Learner Alias",IF($C461="","Missing Program",IF($D461="","Missing Delivery Site",IF($E461="","Missing Hold Category",IF($F461="","Missing Hold Type",IF($G461="","Missing Priority",IF($H461="","Missing Date Opened",IF($J461="","Missing Status",IF(AND($R461="Active",$K461=""),"Missing Target Date",IF(AND($J461="Resolved",$O461=""),"Missing Resolution Date",IF(AND(OR($J461="Resolved",$J461="Canceled"),$P461=""),"Missing Resolution Outcome",IF($X461&lt;&gt;"OK",$X461,"OK"))))))))))))</f>
        <v/>
      </c>
      <c r="Z461" s="27">
        <f>IF($A461="","",IF($Y461&lt;&gt;"OK","Data Issue",IF($G461="Critical","Critical",IF($V461="Overdue","Overdue",IF($W461="Follow-Up Needed","Follow-Up Needed",IF($I461="","Unassigned",""))))))</f>
        <v/>
      </c>
    </row>
    <row r="462">
      <c r="A462" s="22" t="n"/>
      <c r="B462" s="22" t="n"/>
      <c r="C462" s="22" t="n"/>
      <c r="D462" s="22" t="n"/>
      <c r="E462" s="22" t="n"/>
      <c r="F462" s="22" t="n"/>
      <c r="G462" s="22" t="n"/>
      <c r="H462" s="33" t="n"/>
      <c r="I462" s="22" t="n"/>
      <c r="J462" s="22" t="n"/>
      <c r="K462" s="33" t="n"/>
      <c r="L462" s="33" t="n"/>
      <c r="M462" s="33" t="n"/>
      <c r="N462" s="24" t="n"/>
      <c r="O462" s="33" t="n"/>
      <c r="P462" s="24" t="n"/>
      <c r="Q462" s="24" t="n"/>
      <c r="R462" s="25">
        <f>IF($A462="","",IF(OR($J462="Resolved",$J462="Canceled"),"Closed","Active"))</f>
        <v/>
      </c>
      <c r="S462" s="26">
        <f>IF(OR($A462="",$H462=""),"",MAX(0,IF(AND($J462="Resolved",ISNUMBER($O462)),$O462,Dashboard!$B$3)-$H462))</f>
        <v/>
      </c>
      <c r="T462" s="26">
        <f>IF($A462="","",IF($L462="","",MAX(0,Dashboard!$B$3-$L462)))</f>
        <v/>
      </c>
      <c r="U462" s="25">
        <f>IF($S462="","",IF($S462&lt;=7,"0–7 Days",IF($S462&lt;=14,"8–14 Days",IF($S462&lt;=30,"15–30 Days",IF($S462&lt;=60,"31–60 Days","61+ Days")))))</f>
        <v/>
      </c>
      <c r="V462" s="25">
        <f>IF($A462="","",IF($R462="Closed","Closed",IF($K462="","No Target Date",IF($K462&lt;Dashboard!$B$3,"Overdue",IF($K462&lt;=Dashboard!$B$3+Dashboard!$E$3,"Due Soon","On Track")))))</f>
        <v/>
      </c>
      <c r="W462" s="25">
        <f>IF($A462="","",IF($R462="Closed","",IF(AND($M462&lt;&gt;"",$M462&lt;Dashboard!$B$3),"Follow-Up Needed",IF(AND($L462&lt;&gt;"",Dashboard!$B$3-$L462&gt;Dashboard!$I$3),"Follow-Up Needed",""))))</f>
        <v/>
      </c>
      <c r="X462" s="27">
        <f>IF($A462="","",IF(OR($E462="",$F462=""),"Missing Type or Category",IF(COUNTIFS(Lists!$E$2:$E$15,$F462,Lists!$F$2:$F$15,$E462)=1,"OK","Category Mismatch")))</f>
        <v/>
      </c>
      <c r="Y462" s="27">
        <f>IF($A462="","",IF($B462="","Missing Learner Alias",IF($C462="","Missing Program",IF($D462="","Missing Delivery Site",IF($E462="","Missing Hold Category",IF($F462="","Missing Hold Type",IF($G462="","Missing Priority",IF($H462="","Missing Date Opened",IF($J462="","Missing Status",IF(AND($R462="Active",$K462=""),"Missing Target Date",IF(AND($J462="Resolved",$O462=""),"Missing Resolution Date",IF(AND(OR($J462="Resolved",$J462="Canceled"),$P462=""),"Missing Resolution Outcome",IF($X462&lt;&gt;"OK",$X462,"OK"))))))))))))</f>
        <v/>
      </c>
      <c r="Z462" s="27">
        <f>IF($A462="","",IF($Y462&lt;&gt;"OK","Data Issue",IF($G462="Critical","Critical",IF($V462="Overdue","Overdue",IF($W462="Follow-Up Needed","Follow-Up Needed",IF($I462="","Unassigned",""))))))</f>
        <v/>
      </c>
    </row>
    <row r="463">
      <c r="A463" s="22" t="n"/>
      <c r="B463" s="22" t="n"/>
      <c r="C463" s="22" t="n"/>
      <c r="D463" s="22" t="n"/>
      <c r="E463" s="22" t="n"/>
      <c r="F463" s="22" t="n"/>
      <c r="G463" s="22" t="n"/>
      <c r="H463" s="33" t="n"/>
      <c r="I463" s="22" t="n"/>
      <c r="J463" s="22" t="n"/>
      <c r="K463" s="33" t="n"/>
      <c r="L463" s="33" t="n"/>
      <c r="M463" s="33" t="n"/>
      <c r="N463" s="24" t="n"/>
      <c r="O463" s="33" t="n"/>
      <c r="P463" s="24" t="n"/>
      <c r="Q463" s="24" t="n"/>
      <c r="R463" s="25">
        <f>IF($A463="","",IF(OR($J463="Resolved",$J463="Canceled"),"Closed","Active"))</f>
        <v/>
      </c>
      <c r="S463" s="26">
        <f>IF(OR($A463="",$H463=""),"",MAX(0,IF(AND($J463="Resolved",ISNUMBER($O463)),$O463,Dashboard!$B$3)-$H463))</f>
        <v/>
      </c>
      <c r="T463" s="26">
        <f>IF($A463="","",IF($L463="","",MAX(0,Dashboard!$B$3-$L463)))</f>
        <v/>
      </c>
      <c r="U463" s="25">
        <f>IF($S463="","",IF($S463&lt;=7,"0–7 Days",IF($S463&lt;=14,"8–14 Days",IF($S463&lt;=30,"15–30 Days",IF($S463&lt;=60,"31–60 Days","61+ Days")))))</f>
        <v/>
      </c>
      <c r="V463" s="25">
        <f>IF($A463="","",IF($R463="Closed","Closed",IF($K463="","No Target Date",IF($K463&lt;Dashboard!$B$3,"Overdue",IF($K463&lt;=Dashboard!$B$3+Dashboard!$E$3,"Due Soon","On Track")))))</f>
        <v/>
      </c>
      <c r="W463" s="25">
        <f>IF($A463="","",IF($R463="Closed","",IF(AND($M463&lt;&gt;"",$M463&lt;Dashboard!$B$3),"Follow-Up Needed",IF(AND($L463&lt;&gt;"",Dashboard!$B$3-$L463&gt;Dashboard!$I$3),"Follow-Up Needed",""))))</f>
        <v/>
      </c>
      <c r="X463" s="27">
        <f>IF($A463="","",IF(OR($E463="",$F463=""),"Missing Type or Category",IF(COUNTIFS(Lists!$E$2:$E$15,$F463,Lists!$F$2:$F$15,$E463)=1,"OK","Category Mismatch")))</f>
        <v/>
      </c>
      <c r="Y463" s="27">
        <f>IF($A463="","",IF($B463="","Missing Learner Alias",IF($C463="","Missing Program",IF($D463="","Missing Delivery Site",IF($E463="","Missing Hold Category",IF($F463="","Missing Hold Type",IF($G463="","Missing Priority",IF($H463="","Missing Date Opened",IF($J463="","Missing Status",IF(AND($R463="Active",$K463=""),"Missing Target Date",IF(AND($J463="Resolved",$O463=""),"Missing Resolution Date",IF(AND(OR($J463="Resolved",$J463="Canceled"),$P463=""),"Missing Resolution Outcome",IF($X463&lt;&gt;"OK",$X463,"OK"))))))))))))</f>
        <v/>
      </c>
      <c r="Z463" s="27">
        <f>IF($A463="","",IF($Y463&lt;&gt;"OK","Data Issue",IF($G463="Critical","Critical",IF($V463="Overdue","Overdue",IF($W463="Follow-Up Needed","Follow-Up Needed",IF($I463="","Unassigned",""))))))</f>
        <v/>
      </c>
    </row>
    <row r="464">
      <c r="A464" s="22" t="n"/>
      <c r="B464" s="22" t="n"/>
      <c r="C464" s="22" t="n"/>
      <c r="D464" s="22" t="n"/>
      <c r="E464" s="22" t="n"/>
      <c r="F464" s="22" t="n"/>
      <c r="G464" s="22" t="n"/>
      <c r="H464" s="33" t="n"/>
      <c r="I464" s="22" t="n"/>
      <c r="J464" s="22" t="n"/>
      <c r="K464" s="33" t="n"/>
      <c r="L464" s="33" t="n"/>
      <c r="M464" s="33" t="n"/>
      <c r="N464" s="24" t="n"/>
      <c r="O464" s="33" t="n"/>
      <c r="P464" s="24" t="n"/>
      <c r="Q464" s="24" t="n"/>
      <c r="R464" s="25">
        <f>IF($A464="","",IF(OR($J464="Resolved",$J464="Canceled"),"Closed","Active"))</f>
        <v/>
      </c>
      <c r="S464" s="26">
        <f>IF(OR($A464="",$H464=""),"",MAX(0,IF(AND($J464="Resolved",ISNUMBER($O464)),$O464,Dashboard!$B$3)-$H464))</f>
        <v/>
      </c>
      <c r="T464" s="26">
        <f>IF($A464="","",IF($L464="","",MAX(0,Dashboard!$B$3-$L464)))</f>
        <v/>
      </c>
      <c r="U464" s="25">
        <f>IF($S464="","",IF($S464&lt;=7,"0–7 Days",IF($S464&lt;=14,"8–14 Days",IF($S464&lt;=30,"15–30 Days",IF($S464&lt;=60,"31–60 Days","61+ Days")))))</f>
        <v/>
      </c>
      <c r="V464" s="25">
        <f>IF($A464="","",IF($R464="Closed","Closed",IF($K464="","No Target Date",IF($K464&lt;Dashboard!$B$3,"Overdue",IF($K464&lt;=Dashboard!$B$3+Dashboard!$E$3,"Due Soon","On Track")))))</f>
        <v/>
      </c>
      <c r="W464" s="25">
        <f>IF($A464="","",IF($R464="Closed","",IF(AND($M464&lt;&gt;"",$M464&lt;Dashboard!$B$3),"Follow-Up Needed",IF(AND($L464&lt;&gt;"",Dashboard!$B$3-$L464&gt;Dashboard!$I$3),"Follow-Up Needed",""))))</f>
        <v/>
      </c>
      <c r="X464" s="27">
        <f>IF($A464="","",IF(OR($E464="",$F464=""),"Missing Type or Category",IF(COUNTIFS(Lists!$E$2:$E$15,$F464,Lists!$F$2:$F$15,$E464)=1,"OK","Category Mismatch")))</f>
        <v/>
      </c>
      <c r="Y464" s="27">
        <f>IF($A464="","",IF($B464="","Missing Learner Alias",IF($C464="","Missing Program",IF($D464="","Missing Delivery Site",IF($E464="","Missing Hold Category",IF($F464="","Missing Hold Type",IF($G464="","Missing Priority",IF($H464="","Missing Date Opened",IF($J464="","Missing Status",IF(AND($R464="Active",$K464=""),"Missing Target Date",IF(AND($J464="Resolved",$O464=""),"Missing Resolution Date",IF(AND(OR($J464="Resolved",$J464="Canceled"),$P464=""),"Missing Resolution Outcome",IF($X464&lt;&gt;"OK",$X464,"OK"))))))))))))</f>
        <v/>
      </c>
      <c r="Z464" s="27">
        <f>IF($A464="","",IF($Y464&lt;&gt;"OK","Data Issue",IF($G464="Critical","Critical",IF($V464="Overdue","Overdue",IF($W464="Follow-Up Needed","Follow-Up Needed",IF($I464="","Unassigned",""))))))</f>
        <v/>
      </c>
    </row>
    <row r="465">
      <c r="A465" s="22" t="n"/>
      <c r="B465" s="22" t="n"/>
      <c r="C465" s="22" t="n"/>
      <c r="D465" s="22" t="n"/>
      <c r="E465" s="22" t="n"/>
      <c r="F465" s="22" t="n"/>
      <c r="G465" s="22" t="n"/>
      <c r="H465" s="33" t="n"/>
      <c r="I465" s="22" t="n"/>
      <c r="J465" s="22" t="n"/>
      <c r="K465" s="33" t="n"/>
      <c r="L465" s="33" t="n"/>
      <c r="M465" s="33" t="n"/>
      <c r="N465" s="24" t="n"/>
      <c r="O465" s="33" t="n"/>
      <c r="P465" s="24" t="n"/>
      <c r="Q465" s="24" t="n"/>
      <c r="R465" s="25">
        <f>IF($A465="","",IF(OR($J465="Resolved",$J465="Canceled"),"Closed","Active"))</f>
        <v/>
      </c>
      <c r="S465" s="26">
        <f>IF(OR($A465="",$H465=""),"",MAX(0,IF(AND($J465="Resolved",ISNUMBER($O465)),$O465,Dashboard!$B$3)-$H465))</f>
        <v/>
      </c>
      <c r="T465" s="26">
        <f>IF($A465="","",IF($L465="","",MAX(0,Dashboard!$B$3-$L465)))</f>
        <v/>
      </c>
      <c r="U465" s="25">
        <f>IF($S465="","",IF($S465&lt;=7,"0–7 Days",IF($S465&lt;=14,"8–14 Days",IF($S465&lt;=30,"15–30 Days",IF($S465&lt;=60,"31–60 Days","61+ Days")))))</f>
        <v/>
      </c>
      <c r="V465" s="25">
        <f>IF($A465="","",IF($R465="Closed","Closed",IF($K465="","No Target Date",IF($K465&lt;Dashboard!$B$3,"Overdue",IF($K465&lt;=Dashboard!$B$3+Dashboard!$E$3,"Due Soon","On Track")))))</f>
        <v/>
      </c>
      <c r="W465" s="25">
        <f>IF($A465="","",IF($R465="Closed","",IF(AND($M465&lt;&gt;"",$M465&lt;Dashboard!$B$3),"Follow-Up Needed",IF(AND($L465&lt;&gt;"",Dashboard!$B$3-$L465&gt;Dashboard!$I$3),"Follow-Up Needed",""))))</f>
        <v/>
      </c>
      <c r="X465" s="27">
        <f>IF($A465="","",IF(OR($E465="",$F465=""),"Missing Type or Category",IF(COUNTIFS(Lists!$E$2:$E$15,$F465,Lists!$F$2:$F$15,$E465)=1,"OK","Category Mismatch")))</f>
        <v/>
      </c>
      <c r="Y465" s="27">
        <f>IF($A465="","",IF($B465="","Missing Learner Alias",IF($C465="","Missing Program",IF($D465="","Missing Delivery Site",IF($E465="","Missing Hold Category",IF($F465="","Missing Hold Type",IF($G465="","Missing Priority",IF($H465="","Missing Date Opened",IF($J465="","Missing Status",IF(AND($R465="Active",$K465=""),"Missing Target Date",IF(AND($J465="Resolved",$O465=""),"Missing Resolution Date",IF(AND(OR($J465="Resolved",$J465="Canceled"),$P465=""),"Missing Resolution Outcome",IF($X465&lt;&gt;"OK",$X465,"OK"))))))))))))</f>
        <v/>
      </c>
      <c r="Z465" s="27">
        <f>IF($A465="","",IF($Y465&lt;&gt;"OK","Data Issue",IF($G465="Critical","Critical",IF($V465="Overdue","Overdue",IF($W465="Follow-Up Needed","Follow-Up Needed",IF($I465="","Unassigned",""))))))</f>
        <v/>
      </c>
    </row>
    <row r="466">
      <c r="A466" s="22" t="n"/>
      <c r="B466" s="22" t="n"/>
      <c r="C466" s="22" t="n"/>
      <c r="D466" s="22" t="n"/>
      <c r="E466" s="22" t="n"/>
      <c r="F466" s="22" t="n"/>
      <c r="G466" s="22" t="n"/>
      <c r="H466" s="33" t="n"/>
      <c r="I466" s="22" t="n"/>
      <c r="J466" s="22" t="n"/>
      <c r="K466" s="33" t="n"/>
      <c r="L466" s="33" t="n"/>
      <c r="M466" s="33" t="n"/>
      <c r="N466" s="24" t="n"/>
      <c r="O466" s="33" t="n"/>
      <c r="P466" s="24" t="n"/>
      <c r="Q466" s="24" t="n"/>
      <c r="R466" s="25">
        <f>IF($A466="","",IF(OR($J466="Resolved",$J466="Canceled"),"Closed","Active"))</f>
        <v/>
      </c>
      <c r="S466" s="26">
        <f>IF(OR($A466="",$H466=""),"",MAX(0,IF(AND($J466="Resolved",ISNUMBER($O466)),$O466,Dashboard!$B$3)-$H466))</f>
        <v/>
      </c>
      <c r="T466" s="26">
        <f>IF($A466="","",IF($L466="","",MAX(0,Dashboard!$B$3-$L466)))</f>
        <v/>
      </c>
      <c r="U466" s="25">
        <f>IF($S466="","",IF($S466&lt;=7,"0–7 Days",IF($S466&lt;=14,"8–14 Days",IF($S466&lt;=30,"15–30 Days",IF($S466&lt;=60,"31–60 Days","61+ Days")))))</f>
        <v/>
      </c>
      <c r="V466" s="25">
        <f>IF($A466="","",IF($R466="Closed","Closed",IF($K466="","No Target Date",IF($K466&lt;Dashboard!$B$3,"Overdue",IF($K466&lt;=Dashboard!$B$3+Dashboard!$E$3,"Due Soon","On Track")))))</f>
        <v/>
      </c>
      <c r="W466" s="25">
        <f>IF($A466="","",IF($R466="Closed","",IF(AND($M466&lt;&gt;"",$M466&lt;Dashboard!$B$3),"Follow-Up Needed",IF(AND($L466&lt;&gt;"",Dashboard!$B$3-$L466&gt;Dashboard!$I$3),"Follow-Up Needed",""))))</f>
        <v/>
      </c>
      <c r="X466" s="27">
        <f>IF($A466="","",IF(OR($E466="",$F466=""),"Missing Type or Category",IF(COUNTIFS(Lists!$E$2:$E$15,$F466,Lists!$F$2:$F$15,$E466)=1,"OK","Category Mismatch")))</f>
        <v/>
      </c>
      <c r="Y466" s="27">
        <f>IF($A466="","",IF($B466="","Missing Learner Alias",IF($C466="","Missing Program",IF($D466="","Missing Delivery Site",IF($E466="","Missing Hold Category",IF($F466="","Missing Hold Type",IF($G466="","Missing Priority",IF($H466="","Missing Date Opened",IF($J466="","Missing Status",IF(AND($R466="Active",$K466=""),"Missing Target Date",IF(AND($J466="Resolved",$O466=""),"Missing Resolution Date",IF(AND(OR($J466="Resolved",$J466="Canceled"),$P466=""),"Missing Resolution Outcome",IF($X466&lt;&gt;"OK",$X466,"OK"))))))))))))</f>
        <v/>
      </c>
      <c r="Z466" s="27">
        <f>IF($A466="","",IF($Y466&lt;&gt;"OK","Data Issue",IF($G466="Critical","Critical",IF($V466="Overdue","Overdue",IF($W466="Follow-Up Needed","Follow-Up Needed",IF($I466="","Unassigned",""))))))</f>
        <v/>
      </c>
    </row>
    <row r="467">
      <c r="A467" s="22" t="n"/>
      <c r="B467" s="22" t="n"/>
      <c r="C467" s="22" t="n"/>
      <c r="D467" s="22" t="n"/>
      <c r="E467" s="22" t="n"/>
      <c r="F467" s="22" t="n"/>
      <c r="G467" s="22" t="n"/>
      <c r="H467" s="33" t="n"/>
      <c r="I467" s="22" t="n"/>
      <c r="J467" s="22" t="n"/>
      <c r="K467" s="33" t="n"/>
      <c r="L467" s="33" t="n"/>
      <c r="M467" s="33" t="n"/>
      <c r="N467" s="24" t="n"/>
      <c r="O467" s="33" t="n"/>
      <c r="P467" s="24" t="n"/>
      <c r="Q467" s="24" t="n"/>
      <c r="R467" s="25">
        <f>IF($A467="","",IF(OR($J467="Resolved",$J467="Canceled"),"Closed","Active"))</f>
        <v/>
      </c>
      <c r="S467" s="26">
        <f>IF(OR($A467="",$H467=""),"",MAX(0,IF(AND($J467="Resolved",ISNUMBER($O467)),$O467,Dashboard!$B$3)-$H467))</f>
        <v/>
      </c>
      <c r="T467" s="26">
        <f>IF($A467="","",IF($L467="","",MAX(0,Dashboard!$B$3-$L467)))</f>
        <v/>
      </c>
      <c r="U467" s="25">
        <f>IF($S467="","",IF($S467&lt;=7,"0–7 Days",IF($S467&lt;=14,"8–14 Days",IF($S467&lt;=30,"15–30 Days",IF($S467&lt;=60,"31–60 Days","61+ Days")))))</f>
        <v/>
      </c>
      <c r="V467" s="25">
        <f>IF($A467="","",IF($R467="Closed","Closed",IF($K467="","No Target Date",IF($K467&lt;Dashboard!$B$3,"Overdue",IF($K467&lt;=Dashboard!$B$3+Dashboard!$E$3,"Due Soon","On Track")))))</f>
        <v/>
      </c>
      <c r="W467" s="25">
        <f>IF($A467="","",IF($R467="Closed","",IF(AND($M467&lt;&gt;"",$M467&lt;Dashboard!$B$3),"Follow-Up Needed",IF(AND($L467&lt;&gt;"",Dashboard!$B$3-$L467&gt;Dashboard!$I$3),"Follow-Up Needed",""))))</f>
        <v/>
      </c>
      <c r="X467" s="27">
        <f>IF($A467="","",IF(OR($E467="",$F467=""),"Missing Type or Category",IF(COUNTIFS(Lists!$E$2:$E$15,$F467,Lists!$F$2:$F$15,$E467)=1,"OK","Category Mismatch")))</f>
        <v/>
      </c>
      <c r="Y467" s="27">
        <f>IF($A467="","",IF($B467="","Missing Learner Alias",IF($C467="","Missing Program",IF($D467="","Missing Delivery Site",IF($E467="","Missing Hold Category",IF($F467="","Missing Hold Type",IF($G467="","Missing Priority",IF($H467="","Missing Date Opened",IF($J467="","Missing Status",IF(AND($R467="Active",$K467=""),"Missing Target Date",IF(AND($J467="Resolved",$O467=""),"Missing Resolution Date",IF(AND(OR($J467="Resolved",$J467="Canceled"),$P467=""),"Missing Resolution Outcome",IF($X467&lt;&gt;"OK",$X467,"OK"))))))))))))</f>
        <v/>
      </c>
      <c r="Z467" s="27">
        <f>IF($A467="","",IF($Y467&lt;&gt;"OK","Data Issue",IF($G467="Critical","Critical",IF($V467="Overdue","Overdue",IF($W467="Follow-Up Needed","Follow-Up Needed",IF($I467="","Unassigned",""))))))</f>
        <v/>
      </c>
    </row>
    <row r="468">
      <c r="A468" s="22" t="n"/>
      <c r="B468" s="22" t="n"/>
      <c r="C468" s="22" t="n"/>
      <c r="D468" s="22" t="n"/>
      <c r="E468" s="22" t="n"/>
      <c r="F468" s="22" t="n"/>
      <c r="G468" s="22" t="n"/>
      <c r="H468" s="33" t="n"/>
      <c r="I468" s="22" t="n"/>
      <c r="J468" s="22" t="n"/>
      <c r="K468" s="33" t="n"/>
      <c r="L468" s="33" t="n"/>
      <c r="M468" s="33" t="n"/>
      <c r="N468" s="24" t="n"/>
      <c r="O468" s="33" t="n"/>
      <c r="P468" s="24" t="n"/>
      <c r="Q468" s="24" t="n"/>
      <c r="R468" s="25">
        <f>IF($A468="","",IF(OR($J468="Resolved",$J468="Canceled"),"Closed","Active"))</f>
        <v/>
      </c>
      <c r="S468" s="26">
        <f>IF(OR($A468="",$H468=""),"",MAX(0,IF(AND($J468="Resolved",ISNUMBER($O468)),$O468,Dashboard!$B$3)-$H468))</f>
        <v/>
      </c>
      <c r="T468" s="26">
        <f>IF($A468="","",IF($L468="","",MAX(0,Dashboard!$B$3-$L468)))</f>
        <v/>
      </c>
      <c r="U468" s="25">
        <f>IF($S468="","",IF($S468&lt;=7,"0–7 Days",IF($S468&lt;=14,"8–14 Days",IF($S468&lt;=30,"15–30 Days",IF($S468&lt;=60,"31–60 Days","61+ Days")))))</f>
        <v/>
      </c>
      <c r="V468" s="25">
        <f>IF($A468="","",IF($R468="Closed","Closed",IF($K468="","No Target Date",IF($K468&lt;Dashboard!$B$3,"Overdue",IF($K468&lt;=Dashboard!$B$3+Dashboard!$E$3,"Due Soon","On Track")))))</f>
        <v/>
      </c>
      <c r="W468" s="25">
        <f>IF($A468="","",IF($R468="Closed","",IF(AND($M468&lt;&gt;"",$M468&lt;Dashboard!$B$3),"Follow-Up Needed",IF(AND($L468&lt;&gt;"",Dashboard!$B$3-$L468&gt;Dashboard!$I$3),"Follow-Up Needed",""))))</f>
        <v/>
      </c>
      <c r="X468" s="27">
        <f>IF($A468="","",IF(OR($E468="",$F468=""),"Missing Type or Category",IF(COUNTIFS(Lists!$E$2:$E$15,$F468,Lists!$F$2:$F$15,$E468)=1,"OK","Category Mismatch")))</f>
        <v/>
      </c>
      <c r="Y468" s="27">
        <f>IF($A468="","",IF($B468="","Missing Learner Alias",IF($C468="","Missing Program",IF($D468="","Missing Delivery Site",IF($E468="","Missing Hold Category",IF($F468="","Missing Hold Type",IF($G468="","Missing Priority",IF($H468="","Missing Date Opened",IF($J468="","Missing Status",IF(AND($R468="Active",$K468=""),"Missing Target Date",IF(AND($J468="Resolved",$O468=""),"Missing Resolution Date",IF(AND(OR($J468="Resolved",$J468="Canceled"),$P468=""),"Missing Resolution Outcome",IF($X468&lt;&gt;"OK",$X468,"OK"))))))))))))</f>
        <v/>
      </c>
      <c r="Z468" s="27">
        <f>IF($A468="","",IF($Y468&lt;&gt;"OK","Data Issue",IF($G468="Critical","Critical",IF($V468="Overdue","Overdue",IF($W468="Follow-Up Needed","Follow-Up Needed",IF($I468="","Unassigned",""))))))</f>
        <v/>
      </c>
    </row>
    <row r="469">
      <c r="A469" s="22" t="n"/>
      <c r="B469" s="22" t="n"/>
      <c r="C469" s="22" t="n"/>
      <c r="D469" s="22" t="n"/>
      <c r="E469" s="22" t="n"/>
      <c r="F469" s="22" t="n"/>
      <c r="G469" s="22" t="n"/>
      <c r="H469" s="33" t="n"/>
      <c r="I469" s="22" t="n"/>
      <c r="J469" s="22" t="n"/>
      <c r="K469" s="33" t="n"/>
      <c r="L469" s="33" t="n"/>
      <c r="M469" s="33" t="n"/>
      <c r="N469" s="24" t="n"/>
      <c r="O469" s="33" t="n"/>
      <c r="P469" s="24" t="n"/>
      <c r="Q469" s="24" t="n"/>
      <c r="R469" s="25">
        <f>IF($A469="","",IF(OR($J469="Resolved",$J469="Canceled"),"Closed","Active"))</f>
        <v/>
      </c>
      <c r="S469" s="26">
        <f>IF(OR($A469="",$H469=""),"",MAX(0,IF(AND($J469="Resolved",ISNUMBER($O469)),$O469,Dashboard!$B$3)-$H469))</f>
        <v/>
      </c>
      <c r="T469" s="26">
        <f>IF($A469="","",IF($L469="","",MAX(0,Dashboard!$B$3-$L469)))</f>
        <v/>
      </c>
      <c r="U469" s="25">
        <f>IF($S469="","",IF($S469&lt;=7,"0–7 Days",IF($S469&lt;=14,"8–14 Days",IF($S469&lt;=30,"15–30 Days",IF($S469&lt;=60,"31–60 Days","61+ Days")))))</f>
        <v/>
      </c>
      <c r="V469" s="25">
        <f>IF($A469="","",IF($R469="Closed","Closed",IF($K469="","No Target Date",IF($K469&lt;Dashboard!$B$3,"Overdue",IF($K469&lt;=Dashboard!$B$3+Dashboard!$E$3,"Due Soon","On Track")))))</f>
        <v/>
      </c>
      <c r="W469" s="25">
        <f>IF($A469="","",IF($R469="Closed","",IF(AND($M469&lt;&gt;"",$M469&lt;Dashboard!$B$3),"Follow-Up Needed",IF(AND($L469&lt;&gt;"",Dashboard!$B$3-$L469&gt;Dashboard!$I$3),"Follow-Up Needed",""))))</f>
        <v/>
      </c>
      <c r="X469" s="27">
        <f>IF($A469="","",IF(OR($E469="",$F469=""),"Missing Type or Category",IF(COUNTIFS(Lists!$E$2:$E$15,$F469,Lists!$F$2:$F$15,$E469)=1,"OK","Category Mismatch")))</f>
        <v/>
      </c>
      <c r="Y469" s="27">
        <f>IF($A469="","",IF($B469="","Missing Learner Alias",IF($C469="","Missing Program",IF($D469="","Missing Delivery Site",IF($E469="","Missing Hold Category",IF($F469="","Missing Hold Type",IF($G469="","Missing Priority",IF($H469="","Missing Date Opened",IF($J469="","Missing Status",IF(AND($R469="Active",$K469=""),"Missing Target Date",IF(AND($J469="Resolved",$O469=""),"Missing Resolution Date",IF(AND(OR($J469="Resolved",$J469="Canceled"),$P469=""),"Missing Resolution Outcome",IF($X469&lt;&gt;"OK",$X469,"OK"))))))))))))</f>
        <v/>
      </c>
      <c r="Z469" s="27">
        <f>IF($A469="","",IF($Y469&lt;&gt;"OK","Data Issue",IF($G469="Critical","Critical",IF($V469="Overdue","Overdue",IF($W469="Follow-Up Needed","Follow-Up Needed",IF($I469="","Unassigned",""))))))</f>
        <v/>
      </c>
    </row>
    <row r="470">
      <c r="A470" s="22" t="n"/>
      <c r="B470" s="22" t="n"/>
      <c r="C470" s="22" t="n"/>
      <c r="D470" s="22" t="n"/>
      <c r="E470" s="22" t="n"/>
      <c r="F470" s="22" t="n"/>
      <c r="G470" s="22" t="n"/>
      <c r="H470" s="33" t="n"/>
      <c r="I470" s="22" t="n"/>
      <c r="J470" s="22" t="n"/>
      <c r="K470" s="33" t="n"/>
      <c r="L470" s="33" t="n"/>
      <c r="M470" s="33" t="n"/>
      <c r="N470" s="24" t="n"/>
      <c r="O470" s="33" t="n"/>
      <c r="P470" s="24" t="n"/>
      <c r="Q470" s="24" t="n"/>
      <c r="R470" s="25">
        <f>IF($A470="","",IF(OR($J470="Resolved",$J470="Canceled"),"Closed","Active"))</f>
        <v/>
      </c>
      <c r="S470" s="26">
        <f>IF(OR($A470="",$H470=""),"",MAX(0,IF(AND($J470="Resolved",ISNUMBER($O470)),$O470,Dashboard!$B$3)-$H470))</f>
        <v/>
      </c>
      <c r="T470" s="26">
        <f>IF($A470="","",IF($L470="","",MAX(0,Dashboard!$B$3-$L470)))</f>
        <v/>
      </c>
      <c r="U470" s="25">
        <f>IF($S470="","",IF($S470&lt;=7,"0–7 Days",IF($S470&lt;=14,"8–14 Days",IF($S470&lt;=30,"15–30 Days",IF($S470&lt;=60,"31–60 Days","61+ Days")))))</f>
        <v/>
      </c>
      <c r="V470" s="25">
        <f>IF($A470="","",IF($R470="Closed","Closed",IF($K470="","No Target Date",IF($K470&lt;Dashboard!$B$3,"Overdue",IF($K470&lt;=Dashboard!$B$3+Dashboard!$E$3,"Due Soon","On Track")))))</f>
        <v/>
      </c>
      <c r="W470" s="25">
        <f>IF($A470="","",IF($R470="Closed","",IF(AND($M470&lt;&gt;"",$M470&lt;Dashboard!$B$3),"Follow-Up Needed",IF(AND($L470&lt;&gt;"",Dashboard!$B$3-$L470&gt;Dashboard!$I$3),"Follow-Up Needed",""))))</f>
        <v/>
      </c>
      <c r="X470" s="27">
        <f>IF($A470="","",IF(OR($E470="",$F470=""),"Missing Type or Category",IF(COUNTIFS(Lists!$E$2:$E$15,$F470,Lists!$F$2:$F$15,$E470)=1,"OK","Category Mismatch")))</f>
        <v/>
      </c>
      <c r="Y470" s="27">
        <f>IF($A470="","",IF($B470="","Missing Learner Alias",IF($C470="","Missing Program",IF($D470="","Missing Delivery Site",IF($E470="","Missing Hold Category",IF($F470="","Missing Hold Type",IF($G470="","Missing Priority",IF($H470="","Missing Date Opened",IF($J470="","Missing Status",IF(AND($R470="Active",$K470=""),"Missing Target Date",IF(AND($J470="Resolved",$O470=""),"Missing Resolution Date",IF(AND(OR($J470="Resolved",$J470="Canceled"),$P470=""),"Missing Resolution Outcome",IF($X470&lt;&gt;"OK",$X470,"OK"))))))))))))</f>
        <v/>
      </c>
      <c r="Z470" s="27">
        <f>IF($A470="","",IF($Y470&lt;&gt;"OK","Data Issue",IF($G470="Critical","Critical",IF($V470="Overdue","Overdue",IF($W470="Follow-Up Needed","Follow-Up Needed",IF($I470="","Unassigned",""))))))</f>
        <v/>
      </c>
    </row>
    <row r="471">
      <c r="A471" s="22" t="n"/>
      <c r="B471" s="22" t="n"/>
      <c r="C471" s="22" t="n"/>
      <c r="D471" s="22" t="n"/>
      <c r="E471" s="22" t="n"/>
      <c r="F471" s="22" t="n"/>
      <c r="G471" s="22" t="n"/>
      <c r="H471" s="33" t="n"/>
      <c r="I471" s="22" t="n"/>
      <c r="J471" s="22" t="n"/>
      <c r="K471" s="33" t="n"/>
      <c r="L471" s="33" t="n"/>
      <c r="M471" s="33" t="n"/>
      <c r="N471" s="24" t="n"/>
      <c r="O471" s="33" t="n"/>
      <c r="P471" s="24" t="n"/>
      <c r="Q471" s="24" t="n"/>
      <c r="R471" s="25">
        <f>IF($A471="","",IF(OR($J471="Resolved",$J471="Canceled"),"Closed","Active"))</f>
        <v/>
      </c>
      <c r="S471" s="26">
        <f>IF(OR($A471="",$H471=""),"",MAX(0,IF(AND($J471="Resolved",ISNUMBER($O471)),$O471,Dashboard!$B$3)-$H471))</f>
        <v/>
      </c>
      <c r="T471" s="26">
        <f>IF($A471="","",IF($L471="","",MAX(0,Dashboard!$B$3-$L471)))</f>
        <v/>
      </c>
      <c r="U471" s="25">
        <f>IF($S471="","",IF($S471&lt;=7,"0–7 Days",IF($S471&lt;=14,"8–14 Days",IF($S471&lt;=30,"15–30 Days",IF($S471&lt;=60,"31–60 Days","61+ Days")))))</f>
        <v/>
      </c>
      <c r="V471" s="25">
        <f>IF($A471="","",IF($R471="Closed","Closed",IF($K471="","No Target Date",IF($K471&lt;Dashboard!$B$3,"Overdue",IF($K471&lt;=Dashboard!$B$3+Dashboard!$E$3,"Due Soon","On Track")))))</f>
        <v/>
      </c>
      <c r="W471" s="25">
        <f>IF($A471="","",IF($R471="Closed","",IF(AND($M471&lt;&gt;"",$M471&lt;Dashboard!$B$3),"Follow-Up Needed",IF(AND($L471&lt;&gt;"",Dashboard!$B$3-$L471&gt;Dashboard!$I$3),"Follow-Up Needed",""))))</f>
        <v/>
      </c>
      <c r="X471" s="27">
        <f>IF($A471="","",IF(OR($E471="",$F471=""),"Missing Type or Category",IF(COUNTIFS(Lists!$E$2:$E$15,$F471,Lists!$F$2:$F$15,$E471)=1,"OK","Category Mismatch")))</f>
        <v/>
      </c>
      <c r="Y471" s="27">
        <f>IF($A471="","",IF($B471="","Missing Learner Alias",IF($C471="","Missing Program",IF($D471="","Missing Delivery Site",IF($E471="","Missing Hold Category",IF($F471="","Missing Hold Type",IF($G471="","Missing Priority",IF($H471="","Missing Date Opened",IF($J471="","Missing Status",IF(AND($R471="Active",$K471=""),"Missing Target Date",IF(AND($J471="Resolved",$O471=""),"Missing Resolution Date",IF(AND(OR($J471="Resolved",$J471="Canceled"),$P471=""),"Missing Resolution Outcome",IF($X471&lt;&gt;"OK",$X471,"OK"))))))))))))</f>
        <v/>
      </c>
      <c r="Z471" s="27">
        <f>IF($A471="","",IF($Y471&lt;&gt;"OK","Data Issue",IF($G471="Critical","Critical",IF($V471="Overdue","Overdue",IF($W471="Follow-Up Needed","Follow-Up Needed",IF($I471="","Unassigned",""))))))</f>
        <v/>
      </c>
    </row>
    <row r="472">
      <c r="A472" s="22" t="n"/>
      <c r="B472" s="22" t="n"/>
      <c r="C472" s="22" t="n"/>
      <c r="D472" s="22" t="n"/>
      <c r="E472" s="22" t="n"/>
      <c r="F472" s="22" t="n"/>
      <c r="G472" s="22" t="n"/>
      <c r="H472" s="33" t="n"/>
      <c r="I472" s="22" t="n"/>
      <c r="J472" s="22" t="n"/>
      <c r="K472" s="33" t="n"/>
      <c r="L472" s="33" t="n"/>
      <c r="M472" s="33" t="n"/>
      <c r="N472" s="24" t="n"/>
      <c r="O472" s="33" t="n"/>
      <c r="P472" s="24" t="n"/>
      <c r="Q472" s="24" t="n"/>
      <c r="R472" s="25">
        <f>IF($A472="","",IF(OR($J472="Resolved",$J472="Canceled"),"Closed","Active"))</f>
        <v/>
      </c>
      <c r="S472" s="26">
        <f>IF(OR($A472="",$H472=""),"",MAX(0,IF(AND($J472="Resolved",ISNUMBER($O472)),$O472,Dashboard!$B$3)-$H472))</f>
        <v/>
      </c>
      <c r="T472" s="26">
        <f>IF($A472="","",IF($L472="","",MAX(0,Dashboard!$B$3-$L472)))</f>
        <v/>
      </c>
      <c r="U472" s="25">
        <f>IF($S472="","",IF($S472&lt;=7,"0–7 Days",IF($S472&lt;=14,"8–14 Days",IF($S472&lt;=30,"15–30 Days",IF($S472&lt;=60,"31–60 Days","61+ Days")))))</f>
        <v/>
      </c>
      <c r="V472" s="25">
        <f>IF($A472="","",IF($R472="Closed","Closed",IF($K472="","No Target Date",IF($K472&lt;Dashboard!$B$3,"Overdue",IF($K472&lt;=Dashboard!$B$3+Dashboard!$E$3,"Due Soon","On Track")))))</f>
        <v/>
      </c>
      <c r="W472" s="25">
        <f>IF($A472="","",IF($R472="Closed","",IF(AND($M472&lt;&gt;"",$M472&lt;Dashboard!$B$3),"Follow-Up Needed",IF(AND($L472&lt;&gt;"",Dashboard!$B$3-$L472&gt;Dashboard!$I$3),"Follow-Up Needed",""))))</f>
        <v/>
      </c>
      <c r="X472" s="27">
        <f>IF($A472="","",IF(OR($E472="",$F472=""),"Missing Type or Category",IF(COUNTIFS(Lists!$E$2:$E$15,$F472,Lists!$F$2:$F$15,$E472)=1,"OK","Category Mismatch")))</f>
        <v/>
      </c>
      <c r="Y472" s="27">
        <f>IF($A472="","",IF($B472="","Missing Learner Alias",IF($C472="","Missing Program",IF($D472="","Missing Delivery Site",IF($E472="","Missing Hold Category",IF($F472="","Missing Hold Type",IF($G472="","Missing Priority",IF($H472="","Missing Date Opened",IF($J472="","Missing Status",IF(AND($R472="Active",$K472=""),"Missing Target Date",IF(AND($J472="Resolved",$O472=""),"Missing Resolution Date",IF(AND(OR($J472="Resolved",$J472="Canceled"),$P472=""),"Missing Resolution Outcome",IF($X472&lt;&gt;"OK",$X472,"OK"))))))))))))</f>
        <v/>
      </c>
      <c r="Z472" s="27">
        <f>IF($A472="","",IF($Y472&lt;&gt;"OK","Data Issue",IF($G472="Critical","Critical",IF($V472="Overdue","Overdue",IF($W472="Follow-Up Needed","Follow-Up Needed",IF($I472="","Unassigned",""))))))</f>
        <v/>
      </c>
    </row>
    <row r="473">
      <c r="A473" s="22" t="n"/>
      <c r="B473" s="22" t="n"/>
      <c r="C473" s="22" t="n"/>
      <c r="D473" s="22" t="n"/>
      <c r="E473" s="22" t="n"/>
      <c r="F473" s="22" t="n"/>
      <c r="G473" s="22" t="n"/>
      <c r="H473" s="33" t="n"/>
      <c r="I473" s="22" t="n"/>
      <c r="J473" s="22" t="n"/>
      <c r="K473" s="33" t="n"/>
      <c r="L473" s="33" t="n"/>
      <c r="M473" s="33" t="n"/>
      <c r="N473" s="24" t="n"/>
      <c r="O473" s="33" t="n"/>
      <c r="P473" s="24" t="n"/>
      <c r="Q473" s="24" t="n"/>
      <c r="R473" s="25">
        <f>IF($A473="","",IF(OR($J473="Resolved",$J473="Canceled"),"Closed","Active"))</f>
        <v/>
      </c>
      <c r="S473" s="26">
        <f>IF(OR($A473="",$H473=""),"",MAX(0,IF(AND($J473="Resolved",ISNUMBER($O473)),$O473,Dashboard!$B$3)-$H473))</f>
        <v/>
      </c>
      <c r="T473" s="26">
        <f>IF($A473="","",IF($L473="","",MAX(0,Dashboard!$B$3-$L473)))</f>
        <v/>
      </c>
      <c r="U473" s="25">
        <f>IF($S473="","",IF($S473&lt;=7,"0–7 Days",IF($S473&lt;=14,"8–14 Days",IF($S473&lt;=30,"15–30 Days",IF($S473&lt;=60,"31–60 Days","61+ Days")))))</f>
        <v/>
      </c>
      <c r="V473" s="25">
        <f>IF($A473="","",IF($R473="Closed","Closed",IF($K473="","No Target Date",IF($K473&lt;Dashboard!$B$3,"Overdue",IF($K473&lt;=Dashboard!$B$3+Dashboard!$E$3,"Due Soon","On Track")))))</f>
        <v/>
      </c>
      <c r="W473" s="25">
        <f>IF($A473="","",IF($R473="Closed","",IF(AND($M473&lt;&gt;"",$M473&lt;Dashboard!$B$3),"Follow-Up Needed",IF(AND($L473&lt;&gt;"",Dashboard!$B$3-$L473&gt;Dashboard!$I$3),"Follow-Up Needed",""))))</f>
        <v/>
      </c>
      <c r="X473" s="27">
        <f>IF($A473="","",IF(OR($E473="",$F473=""),"Missing Type or Category",IF(COUNTIFS(Lists!$E$2:$E$15,$F473,Lists!$F$2:$F$15,$E473)=1,"OK","Category Mismatch")))</f>
        <v/>
      </c>
      <c r="Y473" s="27">
        <f>IF($A473="","",IF($B473="","Missing Learner Alias",IF($C473="","Missing Program",IF($D473="","Missing Delivery Site",IF($E473="","Missing Hold Category",IF($F473="","Missing Hold Type",IF($G473="","Missing Priority",IF($H473="","Missing Date Opened",IF($J473="","Missing Status",IF(AND($R473="Active",$K473=""),"Missing Target Date",IF(AND($J473="Resolved",$O473=""),"Missing Resolution Date",IF(AND(OR($J473="Resolved",$J473="Canceled"),$P473=""),"Missing Resolution Outcome",IF($X473&lt;&gt;"OK",$X473,"OK"))))))))))))</f>
        <v/>
      </c>
      <c r="Z473" s="27">
        <f>IF($A473="","",IF($Y473&lt;&gt;"OK","Data Issue",IF($G473="Critical","Critical",IF($V473="Overdue","Overdue",IF($W473="Follow-Up Needed","Follow-Up Needed",IF($I473="","Unassigned",""))))))</f>
        <v/>
      </c>
    </row>
    <row r="474">
      <c r="A474" s="22" t="n"/>
      <c r="B474" s="22" t="n"/>
      <c r="C474" s="22" t="n"/>
      <c r="D474" s="22" t="n"/>
      <c r="E474" s="22" t="n"/>
      <c r="F474" s="22" t="n"/>
      <c r="G474" s="22" t="n"/>
      <c r="H474" s="33" t="n"/>
      <c r="I474" s="22" t="n"/>
      <c r="J474" s="22" t="n"/>
      <c r="K474" s="33" t="n"/>
      <c r="L474" s="33" t="n"/>
      <c r="M474" s="33" t="n"/>
      <c r="N474" s="24" t="n"/>
      <c r="O474" s="33" t="n"/>
      <c r="P474" s="24" t="n"/>
      <c r="Q474" s="24" t="n"/>
      <c r="R474" s="25">
        <f>IF($A474="","",IF(OR($J474="Resolved",$J474="Canceled"),"Closed","Active"))</f>
        <v/>
      </c>
      <c r="S474" s="26">
        <f>IF(OR($A474="",$H474=""),"",MAX(0,IF(AND($J474="Resolved",ISNUMBER($O474)),$O474,Dashboard!$B$3)-$H474))</f>
        <v/>
      </c>
      <c r="T474" s="26">
        <f>IF($A474="","",IF($L474="","",MAX(0,Dashboard!$B$3-$L474)))</f>
        <v/>
      </c>
      <c r="U474" s="25">
        <f>IF($S474="","",IF($S474&lt;=7,"0–7 Days",IF($S474&lt;=14,"8–14 Days",IF($S474&lt;=30,"15–30 Days",IF($S474&lt;=60,"31–60 Days","61+ Days")))))</f>
        <v/>
      </c>
      <c r="V474" s="25">
        <f>IF($A474="","",IF($R474="Closed","Closed",IF($K474="","No Target Date",IF($K474&lt;Dashboard!$B$3,"Overdue",IF($K474&lt;=Dashboard!$B$3+Dashboard!$E$3,"Due Soon","On Track")))))</f>
        <v/>
      </c>
      <c r="W474" s="25">
        <f>IF($A474="","",IF($R474="Closed","",IF(AND($M474&lt;&gt;"",$M474&lt;Dashboard!$B$3),"Follow-Up Needed",IF(AND($L474&lt;&gt;"",Dashboard!$B$3-$L474&gt;Dashboard!$I$3),"Follow-Up Needed",""))))</f>
        <v/>
      </c>
      <c r="X474" s="27">
        <f>IF($A474="","",IF(OR($E474="",$F474=""),"Missing Type or Category",IF(COUNTIFS(Lists!$E$2:$E$15,$F474,Lists!$F$2:$F$15,$E474)=1,"OK","Category Mismatch")))</f>
        <v/>
      </c>
      <c r="Y474" s="27">
        <f>IF($A474="","",IF($B474="","Missing Learner Alias",IF($C474="","Missing Program",IF($D474="","Missing Delivery Site",IF($E474="","Missing Hold Category",IF($F474="","Missing Hold Type",IF($G474="","Missing Priority",IF($H474="","Missing Date Opened",IF($J474="","Missing Status",IF(AND($R474="Active",$K474=""),"Missing Target Date",IF(AND($J474="Resolved",$O474=""),"Missing Resolution Date",IF(AND(OR($J474="Resolved",$J474="Canceled"),$P474=""),"Missing Resolution Outcome",IF($X474&lt;&gt;"OK",$X474,"OK"))))))))))))</f>
        <v/>
      </c>
      <c r="Z474" s="27">
        <f>IF($A474="","",IF($Y474&lt;&gt;"OK","Data Issue",IF($G474="Critical","Critical",IF($V474="Overdue","Overdue",IF($W474="Follow-Up Needed","Follow-Up Needed",IF($I474="","Unassigned",""))))))</f>
        <v/>
      </c>
    </row>
    <row r="475">
      <c r="A475" s="22" t="n"/>
      <c r="B475" s="22" t="n"/>
      <c r="C475" s="22" t="n"/>
      <c r="D475" s="22" t="n"/>
      <c r="E475" s="22" t="n"/>
      <c r="F475" s="22" t="n"/>
      <c r="G475" s="22" t="n"/>
      <c r="H475" s="33" t="n"/>
      <c r="I475" s="22" t="n"/>
      <c r="J475" s="22" t="n"/>
      <c r="K475" s="33" t="n"/>
      <c r="L475" s="33" t="n"/>
      <c r="M475" s="33" t="n"/>
      <c r="N475" s="24" t="n"/>
      <c r="O475" s="33" t="n"/>
      <c r="P475" s="24" t="n"/>
      <c r="Q475" s="24" t="n"/>
      <c r="R475" s="25">
        <f>IF($A475="","",IF(OR($J475="Resolved",$J475="Canceled"),"Closed","Active"))</f>
        <v/>
      </c>
      <c r="S475" s="26">
        <f>IF(OR($A475="",$H475=""),"",MAX(0,IF(AND($J475="Resolved",ISNUMBER($O475)),$O475,Dashboard!$B$3)-$H475))</f>
        <v/>
      </c>
      <c r="T475" s="26">
        <f>IF($A475="","",IF($L475="","",MAX(0,Dashboard!$B$3-$L475)))</f>
        <v/>
      </c>
      <c r="U475" s="25">
        <f>IF($S475="","",IF($S475&lt;=7,"0–7 Days",IF($S475&lt;=14,"8–14 Days",IF($S475&lt;=30,"15–30 Days",IF($S475&lt;=60,"31–60 Days","61+ Days")))))</f>
        <v/>
      </c>
      <c r="V475" s="25">
        <f>IF($A475="","",IF($R475="Closed","Closed",IF($K475="","No Target Date",IF($K475&lt;Dashboard!$B$3,"Overdue",IF($K475&lt;=Dashboard!$B$3+Dashboard!$E$3,"Due Soon","On Track")))))</f>
        <v/>
      </c>
      <c r="W475" s="25">
        <f>IF($A475="","",IF($R475="Closed","",IF(AND($M475&lt;&gt;"",$M475&lt;Dashboard!$B$3),"Follow-Up Needed",IF(AND($L475&lt;&gt;"",Dashboard!$B$3-$L475&gt;Dashboard!$I$3),"Follow-Up Needed",""))))</f>
        <v/>
      </c>
      <c r="X475" s="27">
        <f>IF($A475="","",IF(OR($E475="",$F475=""),"Missing Type or Category",IF(COUNTIFS(Lists!$E$2:$E$15,$F475,Lists!$F$2:$F$15,$E475)=1,"OK","Category Mismatch")))</f>
        <v/>
      </c>
      <c r="Y475" s="27">
        <f>IF($A475="","",IF($B475="","Missing Learner Alias",IF($C475="","Missing Program",IF($D475="","Missing Delivery Site",IF($E475="","Missing Hold Category",IF($F475="","Missing Hold Type",IF($G475="","Missing Priority",IF($H475="","Missing Date Opened",IF($J475="","Missing Status",IF(AND($R475="Active",$K475=""),"Missing Target Date",IF(AND($J475="Resolved",$O475=""),"Missing Resolution Date",IF(AND(OR($J475="Resolved",$J475="Canceled"),$P475=""),"Missing Resolution Outcome",IF($X475&lt;&gt;"OK",$X475,"OK"))))))))))))</f>
        <v/>
      </c>
      <c r="Z475" s="27">
        <f>IF($A475="","",IF($Y475&lt;&gt;"OK","Data Issue",IF($G475="Critical","Critical",IF($V475="Overdue","Overdue",IF($W475="Follow-Up Needed","Follow-Up Needed",IF($I475="","Unassigned",""))))))</f>
        <v/>
      </c>
    </row>
    <row r="476">
      <c r="A476" s="22" t="n"/>
      <c r="B476" s="22" t="n"/>
      <c r="C476" s="22" t="n"/>
      <c r="D476" s="22" t="n"/>
      <c r="E476" s="22" t="n"/>
      <c r="F476" s="22" t="n"/>
      <c r="G476" s="22" t="n"/>
      <c r="H476" s="33" t="n"/>
      <c r="I476" s="22" t="n"/>
      <c r="J476" s="22" t="n"/>
      <c r="K476" s="33" t="n"/>
      <c r="L476" s="33" t="n"/>
      <c r="M476" s="33" t="n"/>
      <c r="N476" s="24" t="n"/>
      <c r="O476" s="33" t="n"/>
      <c r="P476" s="24" t="n"/>
      <c r="Q476" s="24" t="n"/>
      <c r="R476" s="25">
        <f>IF($A476="","",IF(OR($J476="Resolved",$J476="Canceled"),"Closed","Active"))</f>
        <v/>
      </c>
      <c r="S476" s="26">
        <f>IF(OR($A476="",$H476=""),"",MAX(0,IF(AND($J476="Resolved",ISNUMBER($O476)),$O476,Dashboard!$B$3)-$H476))</f>
        <v/>
      </c>
      <c r="T476" s="26">
        <f>IF($A476="","",IF($L476="","",MAX(0,Dashboard!$B$3-$L476)))</f>
        <v/>
      </c>
      <c r="U476" s="25">
        <f>IF($S476="","",IF($S476&lt;=7,"0–7 Days",IF($S476&lt;=14,"8–14 Days",IF($S476&lt;=30,"15–30 Days",IF($S476&lt;=60,"31–60 Days","61+ Days")))))</f>
        <v/>
      </c>
      <c r="V476" s="25">
        <f>IF($A476="","",IF($R476="Closed","Closed",IF($K476="","No Target Date",IF($K476&lt;Dashboard!$B$3,"Overdue",IF($K476&lt;=Dashboard!$B$3+Dashboard!$E$3,"Due Soon","On Track")))))</f>
        <v/>
      </c>
      <c r="W476" s="25">
        <f>IF($A476="","",IF($R476="Closed","",IF(AND($M476&lt;&gt;"",$M476&lt;Dashboard!$B$3),"Follow-Up Needed",IF(AND($L476&lt;&gt;"",Dashboard!$B$3-$L476&gt;Dashboard!$I$3),"Follow-Up Needed",""))))</f>
        <v/>
      </c>
      <c r="X476" s="27">
        <f>IF($A476="","",IF(OR($E476="",$F476=""),"Missing Type or Category",IF(COUNTIFS(Lists!$E$2:$E$15,$F476,Lists!$F$2:$F$15,$E476)=1,"OK","Category Mismatch")))</f>
        <v/>
      </c>
      <c r="Y476" s="27">
        <f>IF($A476="","",IF($B476="","Missing Learner Alias",IF($C476="","Missing Program",IF($D476="","Missing Delivery Site",IF($E476="","Missing Hold Category",IF($F476="","Missing Hold Type",IF($G476="","Missing Priority",IF($H476="","Missing Date Opened",IF($J476="","Missing Status",IF(AND($R476="Active",$K476=""),"Missing Target Date",IF(AND($J476="Resolved",$O476=""),"Missing Resolution Date",IF(AND(OR($J476="Resolved",$J476="Canceled"),$P476=""),"Missing Resolution Outcome",IF($X476&lt;&gt;"OK",$X476,"OK"))))))))))))</f>
        <v/>
      </c>
      <c r="Z476" s="27">
        <f>IF($A476="","",IF($Y476&lt;&gt;"OK","Data Issue",IF($G476="Critical","Critical",IF($V476="Overdue","Overdue",IF($W476="Follow-Up Needed","Follow-Up Needed",IF($I476="","Unassigned",""))))))</f>
        <v/>
      </c>
    </row>
    <row r="477">
      <c r="A477" s="22" t="n"/>
      <c r="B477" s="22" t="n"/>
      <c r="C477" s="22" t="n"/>
      <c r="D477" s="22" t="n"/>
      <c r="E477" s="22" t="n"/>
      <c r="F477" s="22" t="n"/>
      <c r="G477" s="22" t="n"/>
      <c r="H477" s="33" t="n"/>
      <c r="I477" s="22" t="n"/>
      <c r="J477" s="22" t="n"/>
      <c r="K477" s="33" t="n"/>
      <c r="L477" s="33" t="n"/>
      <c r="M477" s="33" t="n"/>
      <c r="N477" s="24" t="n"/>
      <c r="O477" s="33" t="n"/>
      <c r="P477" s="24" t="n"/>
      <c r="Q477" s="24" t="n"/>
      <c r="R477" s="25">
        <f>IF($A477="","",IF(OR($J477="Resolved",$J477="Canceled"),"Closed","Active"))</f>
        <v/>
      </c>
      <c r="S477" s="26">
        <f>IF(OR($A477="",$H477=""),"",MAX(0,IF(AND($J477="Resolved",ISNUMBER($O477)),$O477,Dashboard!$B$3)-$H477))</f>
        <v/>
      </c>
      <c r="T477" s="26">
        <f>IF($A477="","",IF($L477="","",MAX(0,Dashboard!$B$3-$L477)))</f>
        <v/>
      </c>
      <c r="U477" s="25">
        <f>IF($S477="","",IF($S477&lt;=7,"0–7 Days",IF($S477&lt;=14,"8–14 Days",IF($S477&lt;=30,"15–30 Days",IF($S477&lt;=60,"31–60 Days","61+ Days")))))</f>
        <v/>
      </c>
      <c r="V477" s="25">
        <f>IF($A477="","",IF($R477="Closed","Closed",IF($K477="","No Target Date",IF($K477&lt;Dashboard!$B$3,"Overdue",IF($K477&lt;=Dashboard!$B$3+Dashboard!$E$3,"Due Soon","On Track")))))</f>
        <v/>
      </c>
      <c r="W477" s="25">
        <f>IF($A477="","",IF($R477="Closed","",IF(AND($M477&lt;&gt;"",$M477&lt;Dashboard!$B$3),"Follow-Up Needed",IF(AND($L477&lt;&gt;"",Dashboard!$B$3-$L477&gt;Dashboard!$I$3),"Follow-Up Needed",""))))</f>
        <v/>
      </c>
      <c r="X477" s="27">
        <f>IF($A477="","",IF(OR($E477="",$F477=""),"Missing Type or Category",IF(COUNTIFS(Lists!$E$2:$E$15,$F477,Lists!$F$2:$F$15,$E477)=1,"OK","Category Mismatch")))</f>
        <v/>
      </c>
      <c r="Y477" s="27">
        <f>IF($A477="","",IF($B477="","Missing Learner Alias",IF($C477="","Missing Program",IF($D477="","Missing Delivery Site",IF($E477="","Missing Hold Category",IF($F477="","Missing Hold Type",IF($G477="","Missing Priority",IF($H477="","Missing Date Opened",IF($J477="","Missing Status",IF(AND($R477="Active",$K477=""),"Missing Target Date",IF(AND($J477="Resolved",$O477=""),"Missing Resolution Date",IF(AND(OR($J477="Resolved",$J477="Canceled"),$P477=""),"Missing Resolution Outcome",IF($X477&lt;&gt;"OK",$X477,"OK"))))))))))))</f>
        <v/>
      </c>
      <c r="Z477" s="27">
        <f>IF($A477="","",IF($Y477&lt;&gt;"OK","Data Issue",IF($G477="Critical","Critical",IF($V477="Overdue","Overdue",IF($W477="Follow-Up Needed","Follow-Up Needed",IF($I477="","Unassigned",""))))))</f>
        <v/>
      </c>
    </row>
    <row r="478">
      <c r="A478" s="22" t="n"/>
      <c r="B478" s="22" t="n"/>
      <c r="C478" s="22" t="n"/>
      <c r="D478" s="22" t="n"/>
      <c r="E478" s="22" t="n"/>
      <c r="F478" s="22" t="n"/>
      <c r="G478" s="22" t="n"/>
      <c r="H478" s="33" t="n"/>
      <c r="I478" s="22" t="n"/>
      <c r="J478" s="22" t="n"/>
      <c r="K478" s="33" t="n"/>
      <c r="L478" s="33" t="n"/>
      <c r="M478" s="33" t="n"/>
      <c r="N478" s="24" t="n"/>
      <c r="O478" s="33" t="n"/>
      <c r="P478" s="24" t="n"/>
      <c r="Q478" s="24" t="n"/>
      <c r="R478" s="25">
        <f>IF($A478="","",IF(OR($J478="Resolved",$J478="Canceled"),"Closed","Active"))</f>
        <v/>
      </c>
      <c r="S478" s="26">
        <f>IF(OR($A478="",$H478=""),"",MAX(0,IF(AND($J478="Resolved",ISNUMBER($O478)),$O478,Dashboard!$B$3)-$H478))</f>
        <v/>
      </c>
      <c r="T478" s="26">
        <f>IF($A478="","",IF($L478="","",MAX(0,Dashboard!$B$3-$L478)))</f>
        <v/>
      </c>
      <c r="U478" s="25">
        <f>IF($S478="","",IF($S478&lt;=7,"0–7 Days",IF($S478&lt;=14,"8–14 Days",IF($S478&lt;=30,"15–30 Days",IF($S478&lt;=60,"31–60 Days","61+ Days")))))</f>
        <v/>
      </c>
      <c r="V478" s="25">
        <f>IF($A478="","",IF($R478="Closed","Closed",IF($K478="","No Target Date",IF($K478&lt;Dashboard!$B$3,"Overdue",IF($K478&lt;=Dashboard!$B$3+Dashboard!$E$3,"Due Soon","On Track")))))</f>
        <v/>
      </c>
      <c r="W478" s="25">
        <f>IF($A478="","",IF($R478="Closed","",IF(AND($M478&lt;&gt;"",$M478&lt;Dashboard!$B$3),"Follow-Up Needed",IF(AND($L478&lt;&gt;"",Dashboard!$B$3-$L478&gt;Dashboard!$I$3),"Follow-Up Needed",""))))</f>
        <v/>
      </c>
      <c r="X478" s="27">
        <f>IF($A478="","",IF(OR($E478="",$F478=""),"Missing Type or Category",IF(COUNTIFS(Lists!$E$2:$E$15,$F478,Lists!$F$2:$F$15,$E478)=1,"OK","Category Mismatch")))</f>
        <v/>
      </c>
      <c r="Y478" s="27">
        <f>IF($A478="","",IF($B478="","Missing Learner Alias",IF($C478="","Missing Program",IF($D478="","Missing Delivery Site",IF($E478="","Missing Hold Category",IF($F478="","Missing Hold Type",IF($G478="","Missing Priority",IF($H478="","Missing Date Opened",IF($J478="","Missing Status",IF(AND($R478="Active",$K478=""),"Missing Target Date",IF(AND($J478="Resolved",$O478=""),"Missing Resolution Date",IF(AND(OR($J478="Resolved",$J478="Canceled"),$P478=""),"Missing Resolution Outcome",IF($X478&lt;&gt;"OK",$X478,"OK"))))))))))))</f>
        <v/>
      </c>
      <c r="Z478" s="27">
        <f>IF($A478="","",IF($Y478&lt;&gt;"OK","Data Issue",IF($G478="Critical","Critical",IF($V478="Overdue","Overdue",IF($W478="Follow-Up Needed","Follow-Up Needed",IF($I478="","Unassigned",""))))))</f>
        <v/>
      </c>
    </row>
    <row r="479">
      <c r="A479" s="22" t="n"/>
      <c r="B479" s="22" t="n"/>
      <c r="C479" s="22" t="n"/>
      <c r="D479" s="22" t="n"/>
      <c r="E479" s="22" t="n"/>
      <c r="F479" s="22" t="n"/>
      <c r="G479" s="22" t="n"/>
      <c r="H479" s="33" t="n"/>
      <c r="I479" s="22" t="n"/>
      <c r="J479" s="22" t="n"/>
      <c r="K479" s="33" t="n"/>
      <c r="L479" s="33" t="n"/>
      <c r="M479" s="33" t="n"/>
      <c r="N479" s="24" t="n"/>
      <c r="O479" s="33" t="n"/>
      <c r="P479" s="24" t="n"/>
      <c r="Q479" s="24" t="n"/>
      <c r="R479" s="25">
        <f>IF($A479="","",IF(OR($J479="Resolved",$J479="Canceled"),"Closed","Active"))</f>
        <v/>
      </c>
      <c r="S479" s="26">
        <f>IF(OR($A479="",$H479=""),"",MAX(0,IF(AND($J479="Resolved",ISNUMBER($O479)),$O479,Dashboard!$B$3)-$H479))</f>
        <v/>
      </c>
      <c r="T479" s="26">
        <f>IF($A479="","",IF($L479="","",MAX(0,Dashboard!$B$3-$L479)))</f>
        <v/>
      </c>
      <c r="U479" s="25">
        <f>IF($S479="","",IF($S479&lt;=7,"0–7 Days",IF($S479&lt;=14,"8–14 Days",IF($S479&lt;=30,"15–30 Days",IF($S479&lt;=60,"31–60 Days","61+ Days")))))</f>
        <v/>
      </c>
      <c r="V479" s="25">
        <f>IF($A479="","",IF($R479="Closed","Closed",IF($K479="","No Target Date",IF($K479&lt;Dashboard!$B$3,"Overdue",IF($K479&lt;=Dashboard!$B$3+Dashboard!$E$3,"Due Soon","On Track")))))</f>
        <v/>
      </c>
      <c r="W479" s="25">
        <f>IF($A479="","",IF($R479="Closed","",IF(AND($M479&lt;&gt;"",$M479&lt;Dashboard!$B$3),"Follow-Up Needed",IF(AND($L479&lt;&gt;"",Dashboard!$B$3-$L479&gt;Dashboard!$I$3),"Follow-Up Needed",""))))</f>
        <v/>
      </c>
      <c r="X479" s="27">
        <f>IF($A479="","",IF(OR($E479="",$F479=""),"Missing Type or Category",IF(COUNTIFS(Lists!$E$2:$E$15,$F479,Lists!$F$2:$F$15,$E479)=1,"OK","Category Mismatch")))</f>
        <v/>
      </c>
      <c r="Y479" s="27">
        <f>IF($A479="","",IF($B479="","Missing Learner Alias",IF($C479="","Missing Program",IF($D479="","Missing Delivery Site",IF($E479="","Missing Hold Category",IF($F479="","Missing Hold Type",IF($G479="","Missing Priority",IF($H479="","Missing Date Opened",IF($J479="","Missing Status",IF(AND($R479="Active",$K479=""),"Missing Target Date",IF(AND($J479="Resolved",$O479=""),"Missing Resolution Date",IF(AND(OR($J479="Resolved",$J479="Canceled"),$P479=""),"Missing Resolution Outcome",IF($X479&lt;&gt;"OK",$X479,"OK"))))))))))))</f>
        <v/>
      </c>
      <c r="Z479" s="27">
        <f>IF($A479="","",IF($Y479&lt;&gt;"OK","Data Issue",IF($G479="Critical","Critical",IF($V479="Overdue","Overdue",IF($W479="Follow-Up Needed","Follow-Up Needed",IF($I479="","Unassigned",""))))))</f>
        <v/>
      </c>
    </row>
    <row r="480">
      <c r="A480" s="22" t="n"/>
      <c r="B480" s="22" t="n"/>
      <c r="C480" s="22" t="n"/>
      <c r="D480" s="22" t="n"/>
      <c r="E480" s="22" t="n"/>
      <c r="F480" s="22" t="n"/>
      <c r="G480" s="22" t="n"/>
      <c r="H480" s="33" t="n"/>
      <c r="I480" s="22" t="n"/>
      <c r="J480" s="22" t="n"/>
      <c r="K480" s="33" t="n"/>
      <c r="L480" s="33" t="n"/>
      <c r="M480" s="33" t="n"/>
      <c r="N480" s="24" t="n"/>
      <c r="O480" s="33" t="n"/>
      <c r="P480" s="24" t="n"/>
      <c r="Q480" s="24" t="n"/>
      <c r="R480" s="25">
        <f>IF($A480="","",IF(OR($J480="Resolved",$J480="Canceled"),"Closed","Active"))</f>
        <v/>
      </c>
      <c r="S480" s="26">
        <f>IF(OR($A480="",$H480=""),"",MAX(0,IF(AND($J480="Resolved",ISNUMBER($O480)),$O480,Dashboard!$B$3)-$H480))</f>
        <v/>
      </c>
      <c r="T480" s="26">
        <f>IF($A480="","",IF($L480="","",MAX(0,Dashboard!$B$3-$L480)))</f>
        <v/>
      </c>
      <c r="U480" s="25">
        <f>IF($S480="","",IF($S480&lt;=7,"0–7 Days",IF($S480&lt;=14,"8–14 Days",IF($S480&lt;=30,"15–30 Days",IF($S480&lt;=60,"31–60 Days","61+ Days")))))</f>
        <v/>
      </c>
      <c r="V480" s="25">
        <f>IF($A480="","",IF($R480="Closed","Closed",IF($K480="","No Target Date",IF($K480&lt;Dashboard!$B$3,"Overdue",IF($K480&lt;=Dashboard!$B$3+Dashboard!$E$3,"Due Soon","On Track")))))</f>
        <v/>
      </c>
      <c r="W480" s="25">
        <f>IF($A480="","",IF($R480="Closed","",IF(AND($M480&lt;&gt;"",$M480&lt;Dashboard!$B$3),"Follow-Up Needed",IF(AND($L480&lt;&gt;"",Dashboard!$B$3-$L480&gt;Dashboard!$I$3),"Follow-Up Needed",""))))</f>
        <v/>
      </c>
      <c r="X480" s="27">
        <f>IF($A480="","",IF(OR($E480="",$F480=""),"Missing Type or Category",IF(COUNTIFS(Lists!$E$2:$E$15,$F480,Lists!$F$2:$F$15,$E480)=1,"OK","Category Mismatch")))</f>
        <v/>
      </c>
      <c r="Y480" s="27">
        <f>IF($A480="","",IF($B480="","Missing Learner Alias",IF($C480="","Missing Program",IF($D480="","Missing Delivery Site",IF($E480="","Missing Hold Category",IF($F480="","Missing Hold Type",IF($G480="","Missing Priority",IF($H480="","Missing Date Opened",IF($J480="","Missing Status",IF(AND($R480="Active",$K480=""),"Missing Target Date",IF(AND($J480="Resolved",$O480=""),"Missing Resolution Date",IF(AND(OR($J480="Resolved",$J480="Canceled"),$P480=""),"Missing Resolution Outcome",IF($X480&lt;&gt;"OK",$X480,"OK"))))))))))))</f>
        <v/>
      </c>
      <c r="Z480" s="27">
        <f>IF($A480="","",IF($Y480&lt;&gt;"OK","Data Issue",IF($G480="Critical","Critical",IF($V480="Overdue","Overdue",IF($W480="Follow-Up Needed","Follow-Up Needed",IF($I480="","Unassigned",""))))))</f>
        <v/>
      </c>
    </row>
    <row r="481">
      <c r="A481" s="22" t="n"/>
      <c r="B481" s="22" t="n"/>
      <c r="C481" s="22" t="n"/>
      <c r="D481" s="22" t="n"/>
      <c r="E481" s="22" t="n"/>
      <c r="F481" s="22" t="n"/>
      <c r="G481" s="22" t="n"/>
      <c r="H481" s="33" t="n"/>
      <c r="I481" s="22" t="n"/>
      <c r="J481" s="22" t="n"/>
      <c r="K481" s="33" t="n"/>
      <c r="L481" s="33" t="n"/>
      <c r="M481" s="33" t="n"/>
      <c r="N481" s="24" t="n"/>
      <c r="O481" s="33" t="n"/>
      <c r="P481" s="24" t="n"/>
      <c r="Q481" s="24" t="n"/>
      <c r="R481" s="25">
        <f>IF($A481="","",IF(OR($J481="Resolved",$J481="Canceled"),"Closed","Active"))</f>
        <v/>
      </c>
      <c r="S481" s="26">
        <f>IF(OR($A481="",$H481=""),"",MAX(0,IF(AND($J481="Resolved",ISNUMBER($O481)),$O481,Dashboard!$B$3)-$H481))</f>
        <v/>
      </c>
      <c r="T481" s="26">
        <f>IF($A481="","",IF($L481="","",MAX(0,Dashboard!$B$3-$L481)))</f>
        <v/>
      </c>
      <c r="U481" s="25">
        <f>IF($S481="","",IF($S481&lt;=7,"0–7 Days",IF($S481&lt;=14,"8–14 Days",IF($S481&lt;=30,"15–30 Days",IF($S481&lt;=60,"31–60 Days","61+ Days")))))</f>
        <v/>
      </c>
      <c r="V481" s="25">
        <f>IF($A481="","",IF($R481="Closed","Closed",IF($K481="","No Target Date",IF($K481&lt;Dashboard!$B$3,"Overdue",IF($K481&lt;=Dashboard!$B$3+Dashboard!$E$3,"Due Soon","On Track")))))</f>
        <v/>
      </c>
      <c r="W481" s="25">
        <f>IF($A481="","",IF($R481="Closed","",IF(AND($M481&lt;&gt;"",$M481&lt;Dashboard!$B$3),"Follow-Up Needed",IF(AND($L481&lt;&gt;"",Dashboard!$B$3-$L481&gt;Dashboard!$I$3),"Follow-Up Needed",""))))</f>
        <v/>
      </c>
      <c r="X481" s="27">
        <f>IF($A481="","",IF(OR($E481="",$F481=""),"Missing Type or Category",IF(COUNTIFS(Lists!$E$2:$E$15,$F481,Lists!$F$2:$F$15,$E481)=1,"OK","Category Mismatch")))</f>
        <v/>
      </c>
      <c r="Y481" s="27">
        <f>IF($A481="","",IF($B481="","Missing Learner Alias",IF($C481="","Missing Program",IF($D481="","Missing Delivery Site",IF($E481="","Missing Hold Category",IF($F481="","Missing Hold Type",IF($G481="","Missing Priority",IF($H481="","Missing Date Opened",IF($J481="","Missing Status",IF(AND($R481="Active",$K481=""),"Missing Target Date",IF(AND($J481="Resolved",$O481=""),"Missing Resolution Date",IF(AND(OR($J481="Resolved",$J481="Canceled"),$P481=""),"Missing Resolution Outcome",IF($X481&lt;&gt;"OK",$X481,"OK"))))))))))))</f>
        <v/>
      </c>
      <c r="Z481" s="27">
        <f>IF($A481="","",IF($Y481&lt;&gt;"OK","Data Issue",IF($G481="Critical","Critical",IF($V481="Overdue","Overdue",IF($W481="Follow-Up Needed","Follow-Up Needed",IF($I481="","Unassigned",""))))))</f>
        <v/>
      </c>
    </row>
    <row r="482">
      <c r="A482" s="22" t="n"/>
      <c r="B482" s="22" t="n"/>
      <c r="C482" s="22" t="n"/>
      <c r="D482" s="22" t="n"/>
      <c r="E482" s="22" t="n"/>
      <c r="F482" s="22" t="n"/>
      <c r="G482" s="22" t="n"/>
      <c r="H482" s="33" t="n"/>
      <c r="I482" s="22" t="n"/>
      <c r="J482" s="22" t="n"/>
      <c r="K482" s="33" t="n"/>
      <c r="L482" s="33" t="n"/>
      <c r="M482" s="33" t="n"/>
      <c r="N482" s="24" t="n"/>
      <c r="O482" s="33" t="n"/>
      <c r="P482" s="24" t="n"/>
      <c r="Q482" s="24" t="n"/>
      <c r="R482" s="25">
        <f>IF($A482="","",IF(OR($J482="Resolved",$J482="Canceled"),"Closed","Active"))</f>
        <v/>
      </c>
      <c r="S482" s="26">
        <f>IF(OR($A482="",$H482=""),"",MAX(0,IF(AND($J482="Resolved",ISNUMBER($O482)),$O482,Dashboard!$B$3)-$H482))</f>
        <v/>
      </c>
      <c r="T482" s="26">
        <f>IF($A482="","",IF($L482="","",MAX(0,Dashboard!$B$3-$L482)))</f>
        <v/>
      </c>
      <c r="U482" s="25">
        <f>IF($S482="","",IF($S482&lt;=7,"0–7 Days",IF($S482&lt;=14,"8–14 Days",IF($S482&lt;=30,"15–30 Days",IF($S482&lt;=60,"31–60 Days","61+ Days")))))</f>
        <v/>
      </c>
      <c r="V482" s="25">
        <f>IF($A482="","",IF($R482="Closed","Closed",IF($K482="","No Target Date",IF($K482&lt;Dashboard!$B$3,"Overdue",IF($K482&lt;=Dashboard!$B$3+Dashboard!$E$3,"Due Soon","On Track")))))</f>
        <v/>
      </c>
      <c r="W482" s="25">
        <f>IF($A482="","",IF($R482="Closed","",IF(AND($M482&lt;&gt;"",$M482&lt;Dashboard!$B$3),"Follow-Up Needed",IF(AND($L482&lt;&gt;"",Dashboard!$B$3-$L482&gt;Dashboard!$I$3),"Follow-Up Needed",""))))</f>
        <v/>
      </c>
      <c r="X482" s="27">
        <f>IF($A482="","",IF(OR($E482="",$F482=""),"Missing Type or Category",IF(COUNTIFS(Lists!$E$2:$E$15,$F482,Lists!$F$2:$F$15,$E482)=1,"OK","Category Mismatch")))</f>
        <v/>
      </c>
      <c r="Y482" s="27">
        <f>IF($A482="","",IF($B482="","Missing Learner Alias",IF($C482="","Missing Program",IF($D482="","Missing Delivery Site",IF($E482="","Missing Hold Category",IF($F482="","Missing Hold Type",IF($G482="","Missing Priority",IF($H482="","Missing Date Opened",IF($J482="","Missing Status",IF(AND($R482="Active",$K482=""),"Missing Target Date",IF(AND($J482="Resolved",$O482=""),"Missing Resolution Date",IF(AND(OR($J482="Resolved",$J482="Canceled"),$P482=""),"Missing Resolution Outcome",IF($X482&lt;&gt;"OK",$X482,"OK"))))))))))))</f>
        <v/>
      </c>
      <c r="Z482" s="27">
        <f>IF($A482="","",IF($Y482&lt;&gt;"OK","Data Issue",IF($G482="Critical","Critical",IF($V482="Overdue","Overdue",IF($W482="Follow-Up Needed","Follow-Up Needed",IF($I482="","Unassigned",""))))))</f>
        <v/>
      </c>
    </row>
    <row r="483">
      <c r="A483" s="22" t="n"/>
      <c r="B483" s="22" t="n"/>
      <c r="C483" s="22" t="n"/>
      <c r="D483" s="22" t="n"/>
      <c r="E483" s="22" t="n"/>
      <c r="F483" s="22" t="n"/>
      <c r="G483" s="22" t="n"/>
      <c r="H483" s="33" t="n"/>
      <c r="I483" s="22" t="n"/>
      <c r="J483" s="22" t="n"/>
      <c r="K483" s="33" t="n"/>
      <c r="L483" s="33" t="n"/>
      <c r="M483" s="33" t="n"/>
      <c r="N483" s="24" t="n"/>
      <c r="O483" s="33" t="n"/>
      <c r="P483" s="24" t="n"/>
      <c r="Q483" s="24" t="n"/>
      <c r="R483" s="25">
        <f>IF($A483="","",IF(OR($J483="Resolved",$J483="Canceled"),"Closed","Active"))</f>
        <v/>
      </c>
      <c r="S483" s="26">
        <f>IF(OR($A483="",$H483=""),"",MAX(0,IF(AND($J483="Resolved",ISNUMBER($O483)),$O483,Dashboard!$B$3)-$H483))</f>
        <v/>
      </c>
      <c r="T483" s="26">
        <f>IF($A483="","",IF($L483="","",MAX(0,Dashboard!$B$3-$L483)))</f>
        <v/>
      </c>
      <c r="U483" s="25">
        <f>IF($S483="","",IF($S483&lt;=7,"0–7 Days",IF($S483&lt;=14,"8–14 Days",IF($S483&lt;=30,"15–30 Days",IF($S483&lt;=60,"31–60 Days","61+ Days")))))</f>
        <v/>
      </c>
      <c r="V483" s="25">
        <f>IF($A483="","",IF($R483="Closed","Closed",IF($K483="","No Target Date",IF($K483&lt;Dashboard!$B$3,"Overdue",IF($K483&lt;=Dashboard!$B$3+Dashboard!$E$3,"Due Soon","On Track")))))</f>
        <v/>
      </c>
      <c r="W483" s="25">
        <f>IF($A483="","",IF($R483="Closed","",IF(AND($M483&lt;&gt;"",$M483&lt;Dashboard!$B$3),"Follow-Up Needed",IF(AND($L483&lt;&gt;"",Dashboard!$B$3-$L483&gt;Dashboard!$I$3),"Follow-Up Needed",""))))</f>
        <v/>
      </c>
      <c r="X483" s="27">
        <f>IF($A483="","",IF(OR($E483="",$F483=""),"Missing Type or Category",IF(COUNTIFS(Lists!$E$2:$E$15,$F483,Lists!$F$2:$F$15,$E483)=1,"OK","Category Mismatch")))</f>
        <v/>
      </c>
      <c r="Y483" s="27">
        <f>IF($A483="","",IF($B483="","Missing Learner Alias",IF($C483="","Missing Program",IF($D483="","Missing Delivery Site",IF($E483="","Missing Hold Category",IF($F483="","Missing Hold Type",IF($G483="","Missing Priority",IF($H483="","Missing Date Opened",IF($J483="","Missing Status",IF(AND($R483="Active",$K483=""),"Missing Target Date",IF(AND($J483="Resolved",$O483=""),"Missing Resolution Date",IF(AND(OR($J483="Resolved",$J483="Canceled"),$P483=""),"Missing Resolution Outcome",IF($X483&lt;&gt;"OK",$X483,"OK"))))))))))))</f>
        <v/>
      </c>
      <c r="Z483" s="27">
        <f>IF($A483="","",IF($Y483&lt;&gt;"OK","Data Issue",IF($G483="Critical","Critical",IF($V483="Overdue","Overdue",IF($W483="Follow-Up Needed","Follow-Up Needed",IF($I483="","Unassigned",""))))))</f>
        <v/>
      </c>
    </row>
    <row r="484">
      <c r="A484" s="22" t="n"/>
      <c r="B484" s="22" t="n"/>
      <c r="C484" s="22" t="n"/>
      <c r="D484" s="22" t="n"/>
      <c r="E484" s="22" t="n"/>
      <c r="F484" s="22" t="n"/>
      <c r="G484" s="22" t="n"/>
      <c r="H484" s="33" t="n"/>
      <c r="I484" s="22" t="n"/>
      <c r="J484" s="22" t="n"/>
      <c r="K484" s="33" t="n"/>
      <c r="L484" s="33" t="n"/>
      <c r="M484" s="33" t="n"/>
      <c r="N484" s="24" t="n"/>
      <c r="O484" s="33" t="n"/>
      <c r="P484" s="24" t="n"/>
      <c r="Q484" s="24" t="n"/>
      <c r="R484" s="25">
        <f>IF($A484="","",IF(OR($J484="Resolved",$J484="Canceled"),"Closed","Active"))</f>
        <v/>
      </c>
      <c r="S484" s="26">
        <f>IF(OR($A484="",$H484=""),"",MAX(0,IF(AND($J484="Resolved",ISNUMBER($O484)),$O484,Dashboard!$B$3)-$H484))</f>
        <v/>
      </c>
      <c r="T484" s="26">
        <f>IF($A484="","",IF($L484="","",MAX(0,Dashboard!$B$3-$L484)))</f>
        <v/>
      </c>
      <c r="U484" s="25">
        <f>IF($S484="","",IF($S484&lt;=7,"0–7 Days",IF($S484&lt;=14,"8–14 Days",IF($S484&lt;=30,"15–30 Days",IF($S484&lt;=60,"31–60 Days","61+ Days")))))</f>
        <v/>
      </c>
      <c r="V484" s="25">
        <f>IF($A484="","",IF($R484="Closed","Closed",IF($K484="","No Target Date",IF($K484&lt;Dashboard!$B$3,"Overdue",IF($K484&lt;=Dashboard!$B$3+Dashboard!$E$3,"Due Soon","On Track")))))</f>
        <v/>
      </c>
      <c r="W484" s="25">
        <f>IF($A484="","",IF($R484="Closed","",IF(AND($M484&lt;&gt;"",$M484&lt;Dashboard!$B$3),"Follow-Up Needed",IF(AND($L484&lt;&gt;"",Dashboard!$B$3-$L484&gt;Dashboard!$I$3),"Follow-Up Needed",""))))</f>
        <v/>
      </c>
      <c r="X484" s="27">
        <f>IF($A484="","",IF(OR($E484="",$F484=""),"Missing Type or Category",IF(COUNTIFS(Lists!$E$2:$E$15,$F484,Lists!$F$2:$F$15,$E484)=1,"OK","Category Mismatch")))</f>
        <v/>
      </c>
      <c r="Y484" s="27">
        <f>IF($A484="","",IF($B484="","Missing Learner Alias",IF($C484="","Missing Program",IF($D484="","Missing Delivery Site",IF($E484="","Missing Hold Category",IF($F484="","Missing Hold Type",IF($G484="","Missing Priority",IF($H484="","Missing Date Opened",IF($J484="","Missing Status",IF(AND($R484="Active",$K484=""),"Missing Target Date",IF(AND($J484="Resolved",$O484=""),"Missing Resolution Date",IF(AND(OR($J484="Resolved",$J484="Canceled"),$P484=""),"Missing Resolution Outcome",IF($X484&lt;&gt;"OK",$X484,"OK"))))))))))))</f>
        <v/>
      </c>
      <c r="Z484" s="27">
        <f>IF($A484="","",IF($Y484&lt;&gt;"OK","Data Issue",IF($G484="Critical","Critical",IF($V484="Overdue","Overdue",IF($W484="Follow-Up Needed","Follow-Up Needed",IF($I484="","Unassigned",""))))))</f>
        <v/>
      </c>
    </row>
    <row r="485">
      <c r="A485" s="22" t="n"/>
      <c r="B485" s="22" t="n"/>
      <c r="C485" s="22" t="n"/>
      <c r="D485" s="22" t="n"/>
      <c r="E485" s="22" t="n"/>
      <c r="F485" s="22" t="n"/>
      <c r="G485" s="22" t="n"/>
      <c r="H485" s="33" t="n"/>
      <c r="I485" s="22" t="n"/>
      <c r="J485" s="22" t="n"/>
      <c r="K485" s="33" t="n"/>
      <c r="L485" s="33" t="n"/>
      <c r="M485" s="33" t="n"/>
      <c r="N485" s="24" t="n"/>
      <c r="O485" s="33" t="n"/>
      <c r="P485" s="24" t="n"/>
      <c r="Q485" s="24" t="n"/>
      <c r="R485" s="25">
        <f>IF($A485="","",IF(OR($J485="Resolved",$J485="Canceled"),"Closed","Active"))</f>
        <v/>
      </c>
      <c r="S485" s="26">
        <f>IF(OR($A485="",$H485=""),"",MAX(0,IF(AND($J485="Resolved",ISNUMBER($O485)),$O485,Dashboard!$B$3)-$H485))</f>
        <v/>
      </c>
      <c r="T485" s="26">
        <f>IF($A485="","",IF($L485="","",MAX(0,Dashboard!$B$3-$L485)))</f>
        <v/>
      </c>
      <c r="U485" s="25">
        <f>IF($S485="","",IF($S485&lt;=7,"0–7 Days",IF($S485&lt;=14,"8–14 Days",IF($S485&lt;=30,"15–30 Days",IF($S485&lt;=60,"31–60 Days","61+ Days")))))</f>
        <v/>
      </c>
      <c r="V485" s="25">
        <f>IF($A485="","",IF($R485="Closed","Closed",IF($K485="","No Target Date",IF($K485&lt;Dashboard!$B$3,"Overdue",IF($K485&lt;=Dashboard!$B$3+Dashboard!$E$3,"Due Soon","On Track")))))</f>
        <v/>
      </c>
      <c r="W485" s="25">
        <f>IF($A485="","",IF($R485="Closed","",IF(AND($M485&lt;&gt;"",$M485&lt;Dashboard!$B$3),"Follow-Up Needed",IF(AND($L485&lt;&gt;"",Dashboard!$B$3-$L485&gt;Dashboard!$I$3),"Follow-Up Needed",""))))</f>
        <v/>
      </c>
      <c r="X485" s="27">
        <f>IF($A485="","",IF(OR($E485="",$F485=""),"Missing Type or Category",IF(COUNTIFS(Lists!$E$2:$E$15,$F485,Lists!$F$2:$F$15,$E485)=1,"OK","Category Mismatch")))</f>
        <v/>
      </c>
      <c r="Y485" s="27">
        <f>IF($A485="","",IF($B485="","Missing Learner Alias",IF($C485="","Missing Program",IF($D485="","Missing Delivery Site",IF($E485="","Missing Hold Category",IF($F485="","Missing Hold Type",IF($G485="","Missing Priority",IF($H485="","Missing Date Opened",IF($J485="","Missing Status",IF(AND($R485="Active",$K485=""),"Missing Target Date",IF(AND($J485="Resolved",$O485=""),"Missing Resolution Date",IF(AND(OR($J485="Resolved",$J485="Canceled"),$P485=""),"Missing Resolution Outcome",IF($X485&lt;&gt;"OK",$X485,"OK"))))))))))))</f>
        <v/>
      </c>
      <c r="Z485" s="27">
        <f>IF($A485="","",IF($Y485&lt;&gt;"OK","Data Issue",IF($G485="Critical","Critical",IF($V485="Overdue","Overdue",IF($W485="Follow-Up Needed","Follow-Up Needed",IF($I485="","Unassigned",""))))))</f>
        <v/>
      </c>
    </row>
    <row r="486">
      <c r="A486" s="22" t="n"/>
      <c r="B486" s="22" t="n"/>
      <c r="C486" s="22" t="n"/>
      <c r="D486" s="22" t="n"/>
      <c r="E486" s="22" t="n"/>
      <c r="F486" s="22" t="n"/>
      <c r="G486" s="22" t="n"/>
      <c r="H486" s="33" t="n"/>
      <c r="I486" s="22" t="n"/>
      <c r="J486" s="22" t="n"/>
      <c r="K486" s="33" t="n"/>
      <c r="L486" s="33" t="n"/>
      <c r="M486" s="33" t="n"/>
      <c r="N486" s="24" t="n"/>
      <c r="O486" s="33" t="n"/>
      <c r="P486" s="24" t="n"/>
      <c r="Q486" s="24" t="n"/>
      <c r="R486" s="25">
        <f>IF($A486="","",IF(OR($J486="Resolved",$J486="Canceled"),"Closed","Active"))</f>
        <v/>
      </c>
      <c r="S486" s="26">
        <f>IF(OR($A486="",$H486=""),"",MAX(0,IF(AND($J486="Resolved",ISNUMBER($O486)),$O486,Dashboard!$B$3)-$H486))</f>
        <v/>
      </c>
      <c r="T486" s="26">
        <f>IF($A486="","",IF($L486="","",MAX(0,Dashboard!$B$3-$L486)))</f>
        <v/>
      </c>
      <c r="U486" s="25">
        <f>IF($S486="","",IF($S486&lt;=7,"0–7 Days",IF($S486&lt;=14,"8–14 Days",IF($S486&lt;=30,"15–30 Days",IF($S486&lt;=60,"31–60 Days","61+ Days")))))</f>
        <v/>
      </c>
      <c r="V486" s="25">
        <f>IF($A486="","",IF($R486="Closed","Closed",IF($K486="","No Target Date",IF($K486&lt;Dashboard!$B$3,"Overdue",IF($K486&lt;=Dashboard!$B$3+Dashboard!$E$3,"Due Soon","On Track")))))</f>
        <v/>
      </c>
      <c r="W486" s="25">
        <f>IF($A486="","",IF($R486="Closed","",IF(AND($M486&lt;&gt;"",$M486&lt;Dashboard!$B$3),"Follow-Up Needed",IF(AND($L486&lt;&gt;"",Dashboard!$B$3-$L486&gt;Dashboard!$I$3),"Follow-Up Needed",""))))</f>
        <v/>
      </c>
      <c r="X486" s="27">
        <f>IF($A486="","",IF(OR($E486="",$F486=""),"Missing Type or Category",IF(COUNTIFS(Lists!$E$2:$E$15,$F486,Lists!$F$2:$F$15,$E486)=1,"OK","Category Mismatch")))</f>
        <v/>
      </c>
      <c r="Y486" s="27">
        <f>IF($A486="","",IF($B486="","Missing Learner Alias",IF($C486="","Missing Program",IF($D486="","Missing Delivery Site",IF($E486="","Missing Hold Category",IF($F486="","Missing Hold Type",IF($G486="","Missing Priority",IF($H486="","Missing Date Opened",IF($J486="","Missing Status",IF(AND($R486="Active",$K486=""),"Missing Target Date",IF(AND($J486="Resolved",$O486=""),"Missing Resolution Date",IF(AND(OR($J486="Resolved",$J486="Canceled"),$P486=""),"Missing Resolution Outcome",IF($X486&lt;&gt;"OK",$X486,"OK"))))))))))))</f>
        <v/>
      </c>
      <c r="Z486" s="27">
        <f>IF($A486="","",IF($Y486&lt;&gt;"OK","Data Issue",IF($G486="Critical","Critical",IF($V486="Overdue","Overdue",IF($W486="Follow-Up Needed","Follow-Up Needed",IF($I486="","Unassigned",""))))))</f>
        <v/>
      </c>
    </row>
    <row r="487">
      <c r="A487" s="22" t="n"/>
      <c r="B487" s="22" t="n"/>
      <c r="C487" s="22" t="n"/>
      <c r="D487" s="22" t="n"/>
      <c r="E487" s="22" t="n"/>
      <c r="F487" s="22" t="n"/>
      <c r="G487" s="22" t="n"/>
      <c r="H487" s="33" t="n"/>
      <c r="I487" s="22" t="n"/>
      <c r="J487" s="22" t="n"/>
      <c r="K487" s="33" t="n"/>
      <c r="L487" s="33" t="n"/>
      <c r="M487" s="33" t="n"/>
      <c r="N487" s="24" t="n"/>
      <c r="O487" s="33" t="n"/>
      <c r="P487" s="24" t="n"/>
      <c r="Q487" s="24" t="n"/>
      <c r="R487" s="25">
        <f>IF($A487="","",IF(OR($J487="Resolved",$J487="Canceled"),"Closed","Active"))</f>
        <v/>
      </c>
      <c r="S487" s="26">
        <f>IF(OR($A487="",$H487=""),"",MAX(0,IF(AND($J487="Resolved",ISNUMBER($O487)),$O487,Dashboard!$B$3)-$H487))</f>
        <v/>
      </c>
      <c r="T487" s="26">
        <f>IF($A487="","",IF($L487="","",MAX(0,Dashboard!$B$3-$L487)))</f>
        <v/>
      </c>
      <c r="U487" s="25">
        <f>IF($S487="","",IF($S487&lt;=7,"0–7 Days",IF($S487&lt;=14,"8–14 Days",IF($S487&lt;=30,"15–30 Days",IF($S487&lt;=60,"31–60 Days","61+ Days")))))</f>
        <v/>
      </c>
      <c r="V487" s="25">
        <f>IF($A487="","",IF($R487="Closed","Closed",IF($K487="","No Target Date",IF($K487&lt;Dashboard!$B$3,"Overdue",IF($K487&lt;=Dashboard!$B$3+Dashboard!$E$3,"Due Soon","On Track")))))</f>
        <v/>
      </c>
      <c r="W487" s="25">
        <f>IF($A487="","",IF($R487="Closed","",IF(AND($M487&lt;&gt;"",$M487&lt;Dashboard!$B$3),"Follow-Up Needed",IF(AND($L487&lt;&gt;"",Dashboard!$B$3-$L487&gt;Dashboard!$I$3),"Follow-Up Needed",""))))</f>
        <v/>
      </c>
      <c r="X487" s="27">
        <f>IF($A487="","",IF(OR($E487="",$F487=""),"Missing Type or Category",IF(COUNTIFS(Lists!$E$2:$E$15,$F487,Lists!$F$2:$F$15,$E487)=1,"OK","Category Mismatch")))</f>
        <v/>
      </c>
      <c r="Y487" s="27">
        <f>IF($A487="","",IF($B487="","Missing Learner Alias",IF($C487="","Missing Program",IF($D487="","Missing Delivery Site",IF($E487="","Missing Hold Category",IF($F487="","Missing Hold Type",IF($G487="","Missing Priority",IF($H487="","Missing Date Opened",IF($J487="","Missing Status",IF(AND($R487="Active",$K487=""),"Missing Target Date",IF(AND($J487="Resolved",$O487=""),"Missing Resolution Date",IF(AND(OR($J487="Resolved",$J487="Canceled"),$P487=""),"Missing Resolution Outcome",IF($X487&lt;&gt;"OK",$X487,"OK"))))))))))))</f>
        <v/>
      </c>
      <c r="Z487" s="27">
        <f>IF($A487="","",IF($Y487&lt;&gt;"OK","Data Issue",IF($G487="Critical","Critical",IF($V487="Overdue","Overdue",IF($W487="Follow-Up Needed","Follow-Up Needed",IF($I487="","Unassigned",""))))))</f>
        <v/>
      </c>
    </row>
    <row r="488">
      <c r="A488" s="22" t="n"/>
      <c r="B488" s="22" t="n"/>
      <c r="C488" s="22" t="n"/>
      <c r="D488" s="22" t="n"/>
      <c r="E488" s="22" t="n"/>
      <c r="F488" s="22" t="n"/>
      <c r="G488" s="22" t="n"/>
      <c r="H488" s="33" t="n"/>
      <c r="I488" s="22" t="n"/>
      <c r="J488" s="22" t="n"/>
      <c r="K488" s="33" t="n"/>
      <c r="L488" s="33" t="n"/>
      <c r="M488" s="33" t="n"/>
      <c r="N488" s="24" t="n"/>
      <c r="O488" s="33" t="n"/>
      <c r="P488" s="24" t="n"/>
      <c r="Q488" s="24" t="n"/>
      <c r="R488" s="25">
        <f>IF($A488="","",IF(OR($J488="Resolved",$J488="Canceled"),"Closed","Active"))</f>
        <v/>
      </c>
      <c r="S488" s="26">
        <f>IF(OR($A488="",$H488=""),"",MAX(0,IF(AND($J488="Resolved",ISNUMBER($O488)),$O488,Dashboard!$B$3)-$H488))</f>
        <v/>
      </c>
      <c r="T488" s="26">
        <f>IF($A488="","",IF($L488="","",MAX(0,Dashboard!$B$3-$L488)))</f>
        <v/>
      </c>
      <c r="U488" s="25">
        <f>IF($S488="","",IF($S488&lt;=7,"0–7 Days",IF($S488&lt;=14,"8–14 Days",IF($S488&lt;=30,"15–30 Days",IF($S488&lt;=60,"31–60 Days","61+ Days")))))</f>
        <v/>
      </c>
      <c r="V488" s="25">
        <f>IF($A488="","",IF($R488="Closed","Closed",IF($K488="","No Target Date",IF($K488&lt;Dashboard!$B$3,"Overdue",IF($K488&lt;=Dashboard!$B$3+Dashboard!$E$3,"Due Soon","On Track")))))</f>
        <v/>
      </c>
      <c r="W488" s="25">
        <f>IF($A488="","",IF($R488="Closed","",IF(AND($M488&lt;&gt;"",$M488&lt;Dashboard!$B$3),"Follow-Up Needed",IF(AND($L488&lt;&gt;"",Dashboard!$B$3-$L488&gt;Dashboard!$I$3),"Follow-Up Needed",""))))</f>
        <v/>
      </c>
      <c r="X488" s="27">
        <f>IF($A488="","",IF(OR($E488="",$F488=""),"Missing Type or Category",IF(COUNTIFS(Lists!$E$2:$E$15,$F488,Lists!$F$2:$F$15,$E488)=1,"OK","Category Mismatch")))</f>
        <v/>
      </c>
      <c r="Y488" s="27">
        <f>IF($A488="","",IF($B488="","Missing Learner Alias",IF($C488="","Missing Program",IF($D488="","Missing Delivery Site",IF($E488="","Missing Hold Category",IF($F488="","Missing Hold Type",IF($G488="","Missing Priority",IF($H488="","Missing Date Opened",IF($J488="","Missing Status",IF(AND($R488="Active",$K488=""),"Missing Target Date",IF(AND($J488="Resolved",$O488=""),"Missing Resolution Date",IF(AND(OR($J488="Resolved",$J488="Canceled"),$P488=""),"Missing Resolution Outcome",IF($X488&lt;&gt;"OK",$X488,"OK"))))))))))))</f>
        <v/>
      </c>
      <c r="Z488" s="27">
        <f>IF($A488="","",IF($Y488&lt;&gt;"OK","Data Issue",IF($G488="Critical","Critical",IF($V488="Overdue","Overdue",IF($W488="Follow-Up Needed","Follow-Up Needed",IF($I488="","Unassigned",""))))))</f>
        <v/>
      </c>
    </row>
    <row r="489">
      <c r="A489" s="22" t="n"/>
      <c r="B489" s="22" t="n"/>
      <c r="C489" s="22" t="n"/>
      <c r="D489" s="22" t="n"/>
      <c r="E489" s="22" t="n"/>
      <c r="F489" s="22" t="n"/>
      <c r="G489" s="22" t="n"/>
      <c r="H489" s="33" t="n"/>
      <c r="I489" s="22" t="n"/>
      <c r="J489" s="22" t="n"/>
      <c r="K489" s="33" t="n"/>
      <c r="L489" s="33" t="n"/>
      <c r="M489" s="33" t="n"/>
      <c r="N489" s="24" t="n"/>
      <c r="O489" s="33" t="n"/>
      <c r="P489" s="24" t="n"/>
      <c r="Q489" s="24" t="n"/>
      <c r="R489" s="25">
        <f>IF($A489="","",IF(OR($J489="Resolved",$J489="Canceled"),"Closed","Active"))</f>
        <v/>
      </c>
      <c r="S489" s="26">
        <f>IF(OR($A489="",$H489=""),"",MAX(0,IF(AND($J489="Resolved",ISNUMBER($O489)),$O489,Dashboard!$B$3)-$H489))</f>
        <v/>
      </c>
      <c r="T489" s="26">
        <f>IF($A489="","",IF($L489="","",MAX(0,Dashboard!$B$3-$L489)))</f>
        <v/>
      </c>
      <c r="U489" s="25">
        <f>IF($S489="","",IF($S489&lt;=7,"0–7 Days",IF($S489&lt;=14,"8–14 Days",IF($S489&lt;=30,"15–30 Days",IF($S489&lt;=60,"31–60 Days","61+ Days")))))</f>
        <v/>
      </c>
      <c r="V489" s="25">
        <f>IF($A489="","",IF($R489="Closed","Closed",IF($K489="","No Target Date",IF($K489&lt;Dashboard!$B$3,"Overdue",IF($K489&lt;=Dashboard!$B$3+Dashboard!$E$3,"Due Soon","On Track")))))</f>
        <v/>
      </c>
      <c r="W489" s="25">
        <f>IF($A489="","",IF($R489="Closed","",IF(AND($M489&lt;&gt;"",$M489&lt;Dashboard!$B$3),"Follow-Up Needed",IF(AND($L489&lt;&gt;"",Dashboard!$B$3-$L489&gt;Dashboard!$I$3),"Follow-Up Needed",""))))</f>
        <v/>
      </c>
      <c r="X489" s="27">
        <f>IF($A489="","",IF(OR($E489="",$F489=""),"Missing Type or Category",IF(COUNTIFS(Lists!$E$2:$E$15,$F489,Lists!$F$2:$F$15,$E489)=1,"OK","Category Mismatch")))</f>
        <v/>
      </c>
      <c r="Y489" s="27">
        <f>IF($A489="","",IF($B489="","Missing Learner Alias",IF($C489="","Missing Program",IF($D489="","Missing Delivery Site",IF($E489="","Missing Hold Category",IF($F489="","Missing Hold Type",IF($G489="","Missing Priority",IF($H489="","Missing Date Opened",IF($J489="","Missing Status",IF(AND($R489="Active",$K489=""),"Missing Target Date",IF(AND($J489="Resolved",$O489=""),"Missing Resolution Date",IF(AND(OR($J489="Resolved",$J489="Canceled"),$P489=""),"Missing Resolution Outcome",IF($X489&lt;&gt;"OK",$X489,"OK"))))))))))))</f>
        <v/>
      </c>
      <c r="Z489" s="27">
        <f>IF($A489="","",IF($Y489&lt;&gt;"OK","Data Issue",IF($G489="Critical","Critical",IF($V489="Overdue","Overdue",IF($W489="Follow-Up Needed","Follow-Up Needed",IF($I489="","Unassigned",""))))))</f>
        <v/>
      </c>
    </row>
    <row r="490">
      <c r="A490" s="22" t="n"/>
      <c r="B490" s="22" t="n"/>
      <c r="C490" s="22" t="n"/>
      <c r="D490" s="22" t="n"/>
      <c r="E490" s="22" t="n"/>
      <c r="F490" s="22" t="n"/>
      <c r="G490" s="22" t="n"/>
      <c r="H490" s="33" t="n"/>
      <c r="I490" s="22" t="n"/>
      <c r="J490" s="22" t="n"/>
      <c r="K490" s="33" t="n"/>
      <c r="L490" s="33" t="n"/>
      <c r="M490" s="33" t="n"/>
      <c r="N490" s="24" t="n"/>
      <c r="O490" s="33" t="n"/>
      <c r="P490" s="24" t="n"/>
      <c r="Q490" s="24" t="n"/>
      <c r="R490" s="25">
        <f>IF($A490="","",IF(OR($J490="Resolved",$J490="Canceled"),"Closed","Active"))</f>
        <v/>
      </c>
      <c r="S490" s="26">
        <f>IF(OR($A490="",$H490=""),"",MAX(0,IF(AND($J490="Resolved",ISNUMBER($O490)),$O490,Dashboard!$B$3)-$H490))</f>
        <v/>
      </c>
      <c r="T490" s="26">
        <f>IF($A490="","",IF($L490="","",MAX(0,Dashboard!$B$3-$L490)))</f>
        <v/>
      </c>
      <c r="U490" s="25">
        <f>IF($S490="","",IF($S490&lt;=7,"0–7 Days",IF($S490&lt;=14,"8–14 Days",IF($S490&lt;=30,"15–30 Days",IF($S490&lt;=60,"31–60 Days","61+ Days")))))</f>
        <v/>
      </c>
      <c r="V490" s="25">
        <f>IF($A490="","",IF($R490="Closed","Closed",IF($K490="","No Target Date",IF($K490&lt;Dashboard!$B$3,"Overdue",IF($K490&lt;=Dashboard!$B$3+Dashboard!$E$3,"Due Soon","On Track")))))</f>
        <v/>
      </c>
      <c r="W490" s="25">
        <f>IF($A490="","",IF($R490="Closed","",IF(AND($M490&lt;&gt;"",$M490&lt;Dashboard!$B$3),"Follow-Up Needed",IF(AND($L490&lt;&gt;"",Dashboard!$B$3-$L490&gt;Dashboard!$I$3),"Follow-Up Needed",""))))</f>
        <v/>
      </c>
      <c r="X490" s="27">
        <f>IF($A490="","",IF(OR($E490="",$F490=""),"Missing Type or Category",IF(COUNTIFS(Lists!$E$2:$E$15,$F490,Lists!$F$2:$F$15,$E490)=1,"OK","Category Mismatch")))</f>
        <v/>
      </c>
      <c r="Y490" s="27">
        <f>IF($A490="","",IF($B490="","Missing Learner Alias",IF($C490="","Missing Program",IF($D490="","Missing Delivery Site",IF($E490="","Missing Hold Category",IF($F490="","Missing Hold Type",IF($G490="","Missing Priority",IF($H490="","Missing Date Opened",IF($J490="","Missing Status",IF(AND($R490="Active",$K490=""),"Missing Target Date",IF(AND($J490="Resolved",$O490=""),"Missing Resolution Date",IF(AND(OR($J490="Resolved",$J490="Canceled"),$P490=""),"Missing Resolution Outcome",IF($X490&lt;&gt;"OK",$X490,"OK"))))))))))))</f>
        <v/>
      </c>
      <c r="Z490" s="27">
        <f>IF($A490="","",IF($Y490&lt;&gt;"OK","Data Issue",IF($G490="Critical","Critical",IF($V490="Overdue","Overdue",IF($W490="Follow-Up Needed","Follow-Up Needed",IF($I490="","Unassigned",""))))))</f>
        <v/>
      </c>
    </row>
    <row r="491">
      <c r="A491" s="22" t="n"/>
      <c r="B491" s="22" t="n"/>
      <c r="C491" s="22" t="n"/>
      <c r="D491" s="22" t="n"/>
      <c r="E491" s="22" t="n"/>
      <c r="F491" s="22" t="n"/>
      <c r="G491" s="22" t="n"/>
      <c r="H491" s="33" t="n"/>
      <c r="I491" s="22" t="n"/>
      <c r="J491" s="22" t="n"/>
      <c r="K491" s="33" t="n"/>
      <c r="L491" s="33" t="n"/>
      <c r="M491" s="33" t="n"/>
      <c r="N491" s="24" t="n"/>
      <c r="O491" s="33" t="n"/>
      <c r="P491" s="24" t="n"/>
      <c r="Q491" s="24" t="n"/>
      <c r="R491" s="25">
        <f>IF($A491="","",IF(OR($J491="Resolved",$J491="Canceled"),"Closed","Active"))</f>
        <v/>
      </c>
      <c r="S491" s="26">
        <f>IF(OR($A491="",$H491=""),"",MAX(0,IF(AND($J491="Resolved",ISNUMBER($O491)),$O491,Dashboard!$B$3)-$H491))</f>
        <v/>
      </c>
      <c r="T491" s="26">
        <f>IF($A491="","",IF($L491="","",MAX(0,Dashboard!$B$3-$L491)))</f>
        <v/>
      </c>
      <c r="U491" s="25">
        <f>IF($S491="","",IF($S491&lt;=7,"0–7 Days",IF($S491&lt;=14,"8–14 Days",IF($S491&lt;=30,"15–30 Days",IF($S491&lt;=60,"31–60 Days","61+ Days")))))</f>
        <v/>
      </c>
      <c r="V491" s="25">
        <f>IF($A491="","",IF($R491="Closed","Closed",IF($K491="","No Target Date",IF($K491&lt;Dashboard!$B$3,"Overdue",IF($K491&lt;=Dashboard!$B$3+Dashboard!$E$3,"Due Soon","On Track")))))</f>
        <v/>
      </c>
      <c r="W491" s="25">
        <f>IF($A491="","",IF($R491="Closed","",IF(AND($M491&lt;&gt;"",$M491&lt;Dashboard!$B$3),"Follow-Up Needed",IF(AND($L491&lt;&gt;"",Dashboard!$B$3-$L491&gt;Dashboard!$I$3),"Follow-Up Needed",""))))</f>
        <v/>
      </c>
      <c r="X491" s="27">
        <f>IF($A491="","",IF(OR($E491="",$F491=""),"Missing Type or Category",IF(COUNTIFS(Lists!$E$2:$E$15,$F491,Lists!$F$2:$F$15,$E491)=1,"OK","Category Mismatch")))</f>
        <v/>
      </c>
      <c r="Y491" s="27">
        <f>IF($A491="","",IF($B491="","Missing Learner Alias",IF($C491="","Missing Program",IF($D491="","Missing Delivery Site",IF($E491="","Missing Hold Category",IF($F491="","Missing Hold Type",IF($G491="","Missing Priority",IF($H491="","Missing Date Opened",IF($J491="","Missing Status",IF(AND($R491="Active",$K491=""),"Missing Target Date",IF(AND($J491="Resolved",$O491=""),"Missing Resolution Date",IF(AND(OR($J491="Resolved",$J491="Canceled"),$P491=""),"Missing Resolution Outcome",IF($X491&lt;&gt;"OK",$X491,"OK"))))))))))))</f>
        <v/>
      </c>
      <c r="Z491" s="27">
        <f>IF($A491="","",IF($Y491&lt;&gt;"OK","Data Issue",IF($G491="Critical","Critical",IF($V491="Overdue","Overdue",IF($W491="Follow-Up Needed","Follow-Up Needed",IF($I491="","Unassigned",""))))))</f>
        <v/>
      </c>
    </row>
    <row r="492">
      <c r="A492" s="22" t="n"/>
      <c r="B492" s="22" t="n"/>
      <c r="C492" s="22" t="n"/>
      <c r="D492" s="22" t="n"/>
      <c r="E492" s="22" t="n"/>
      <c r="F492" s="22" t="n"/>
      <c r="G492" s="22" t="n"/>
      <c r="H492" s="33" t="n"/>
      <c r="I492" s="22" t="n"/>
      <c r="J492" s="22" t="n"/>
      <c r="K492" s="33" t="n"/>
      <c r="L492" s="33" t="n"/>
      <c r="M492" s="33" t="n"/>
      <c r="N492" s="24" t="n"/>
      <c r="O492" s="33" t="n"/>
      <c r="P492" s="24" t="n"/>
      <c r="Q492" s="24" t="n"/>
      <c r="R492" s="25">
        <f>IF($A492="","",IF(OR($J492="Resolved",$J492="Canceled"),"Closed","Active"))</f>
        <v/>
      </c>
      <c r="S492" s="26">
        <f>IF(OR($A492="",$H492=""),"",MAX(0,IF(AND($J492="Resolved",ISNUMBER($O492)),$O492,Dashboard!$B$3)-$H492))</f>
        <v/>
      </c>
      <c r="T492" s="26">
        <f>IF($A492="","",IF($L492="","",MAX(0,Dashboard!$B$3-$L492)))</f>
        <v/>
      </c>
      <c r="U492" s="25">
        <f>IF($S492="","",IF($S492&lt;=7,"0–7 Days",IF($S492&lt;=14,"8–14 Days",IF($S492&lt;=30,"15–30 Days",IF($S492&lt;=60,"31–60 Days","61+ Days")))))</f>
        <v/>
      </c>
      <c r="V492" s="25">
        <f>IF($A492="","",IF($R492="Closed","Closed",IF($K492="","No Target Date",IF($K492&lt;Dashboard!$B$3,"Overdue",IF($K492&lt;=Dashboard!$B$3+Dashboard!$E$3,"Due Soon","On Track")))))</f>
        <v/>
      </c>
      <c r="W492" s="25">
        <f>IF($A492="","",IF($R492="Closed","",IF(AND($M492&lt;&gt;"",$M492&lt;Dashboard!$B$3),"Follow-Up Needed",IF(AND($L492&lt;&gt;"",Dashboard!$B$3-$L492&gt;Dashboard!$I$3),"Follow-Up Needed",""))))</f>
        <v/>
      </c>
      <c r="X492" s="27">
        <f>IF($A492="","",IF(OR($E492="",$F492=""),"Missing Type or Category",IF(COUNTIFS(Lists!$E$2:$E$15,$F492,Lists!$F$2:$F$15,$E492)=1,"OK","Category Mismatch")))</f>
        <v/>
      </c>
      <c r="Y492" s="27">
        <f>IF($A492="","",IF($B492="","Missing Learner Alias",IF($C492="","Missing Program",IF($D492="","Missing Delivery Site",IF($E492="","Missing Hold Category",IF($F492="","Missing Hold Type",IF($G492="","Missing Priority",IF($H492="","Missing Date Opened",IF($J492="","Missing Status",IF(AND($R492="Active",$K492=""),"Missing Target Date",IF(AND($J492="Resolved",$O492=""),"Missing Resolution Date",IF(AND(OR($J492="Resolved",$J492="Canceled"),$P492=""),"Missing Resolution Outcome",IF($X492&lt;&gt;"OK",$X492,"OK"))))))))))))</f>
        <v/>
      </c>
      <c r="Z492" s="27">
        <f>IF($A492="","",IF($Y492&lt;&gt;"OK","Data Issue",IF($G492="Critical","Critical",IF($V492="Overdue","Overdue",IF($W492="Follow-Up Needed","Follow-Up Needed",IF($I492="","Unassigned",""))))))</f>
        <v/>
      </c>
    </row>
    <row r="493">
      <c r="A493" s="22" t="n"/>
      <c r="B493" s="22" t="n"/>
      <c r="C493" s="22" t="n"/>
      <c r="D493" s="22" t="n"/>
      <c r="E493" s="22" t="n"/>
      <c r="F493" s="22" t="n"/>
      <c r="G493" s="22" t="n"/>
      <c r="H493" s="33" t="n"/>
      <c r="I493" s="22" t="n"/>
      <c r="J493" s="22" t="n"/>
      <c r="K493" s="33" t="n"/>
      <c r="L493" s="33" t="n"/>
      <c r="M493" s="33" t="n"/>
      <c r="N493" s="24" t="n"/>
      <c r="O493" s="33" t="n"/>
      <c r="P493" s="24" t="n"/>
      <c r="Q493" s="24" t="n"/>
      <c r="R493" s="25">
        <f>IF($A493="","",IF(OR($J493="Resolved",$J493="Canceled"),"Closed","Active"))</f>
        <v/>
      </c>
      <c r="S493" s="26">
        <f>IF(OR($A493="",$H493=""),"",MAX(0,IF(AND($J493="Resolved",ISNUMBER($O493)),$O493,Dashboard!$B$3)-$H493))</f>
        <v/>
      </c>
      <c r="T493" s="26">
        <f>IF($A493="","",IF($L493="","",MAX(0,Dashboard!$B$3-$L493)))</f>
        <v/>
      </c>
      <c r="U493" s="25">
        <f>IF($S493="","",IF($S493&lt;=7,"0–7 Days",IF($S493&lt;=14,"8–14 Days",IF($S493&lt;=30,"15–30 Days",IF($S493&lt;=60,"31–60 Days","61+ Days")))))</f>
        <v/>
      </c>
      <c r="V493" s="25">
        <f>IF($A493="","",IF($R493="Closed","Closed",IF($K493="","No Target Date",IF($K493&lt;Dashboard!$B$3,"Overdue",IF($K493&lt;=Dashboard!$B$3+Dashboard!$E$3,"Due Soon","On Track")))))</f>
        <v/>
      </c>
      <c r="W493" s="25">
        <f>IF($A493="","",IF($R493="Closed","",IF(AND($M493&lt;&gt;"",$M493&lt;Dashboard!$B$3),"Follow-Up Needed",IF(AND($L493&lt;&gt;"",Dashboard!$B$3-$L493&gt;Dashboard!$I$3),"Follow-Up Needed",""))))</f>
        <v/>
      </c>
      <c r="X493" s="27">
        <f>IF($A493="","",IF(OR($E493="",$F493=""),"Missing Type or Category",IF(COUNTIFS(Lists!$E$2:$E$15,$F493,Lists!$F$2:$F$15,$E493)=1,"OK","Category Mismatch")))</f>
        <v/>
      </c>
      <c r="Y493" s="27">
        <f>IF($A493="","",IF($B493="","Missing Learner Alias",IF($C493="","Missing Program",IF($D493="","Missing Delivery Site",IF($E493="","Missing Hold Category",IF($F493="","Missing Hold Type",IF($G493="","Missing Priority",IF($H493="","Missing Date Opened",IF($J493="","Missing Status",IF(AND($R493="Active",$K493=""),"Missing Target Date",IF(AND($J493="Resolved",$O493=""),"Missing Resolution Date",IF(AND(OR($J493="Resolved",$J493="Canceled"),$P493=""),"Missing Resolution Outcome",IF($X493&lt;&gt;"OK",$X493,"OK"))))))))))))</f>
        <v/>
      </c>
      <c r="Z493" s="27">
        <f>IF($A493="","",IF($Y493&lt;&gt;"OK","Data Issue",IF($G493="Critical","Critical",IF($V493="Overdue","Overdue",IF($W493="Follow-Up Needed","Follow-Up Needed",IF($I493="","Unassigned",""))))))</f>
        <v/>
      </c>
    </row>
    <row r="494">
      <c r="A494" s="22" t="n"/>
      <c r="B494" s="22" t="n"/>
      <c r="C494" s="22" t="n"/>
      <c r="D494" s="22" t="n"/>
      <c r="E494" s="22" t="n"/>
      <c r="F494" s="22" t="n"/>
      <c r="G494" s="22" t="n"/>
      <c r="H494" s="33" t="n"/>
      <c r="I494" s="22" t="n"/>
      <c r="J494" s="22" t="n"/>
      <c r="K494" s="33" t="n"/>
      <c r="L494" s="33" t="n"/>
      <c r="M494" s="33" t="n"/>
      <c r="N494" s="24" t="n"/>
      <c r="O494" s="33" t="n"/>
      <c r="P494" s="24" t="n"/>
      <c r="Q494" s="24" t="n"/>
      <c r="R494" s="25">
        <f>IF($A494="","",IF(OR($J494="Resolved",$J494="Canceled"),"Closed","Active"))</f>
        <v/>
      </c>
      <c r="S494" s="26">
        <f>IF(OR($A494="",$H494=""),"",MAX(0,IF(AND($J494="Resolved",ISNUMBER($O494)),$O494,Dashboard!$B$3)-$H494))</f>
        <v/>
      </c>
      <c r="T494" s="26">
        <f>IF($A494="","",IF($L494="","",MAX(0,Dashboard!$B$3-$L494)))</f>
        <v/>
      </c>
      <c r="U494" s="25">
        <f>IF($S494="","",IF($S494&lt;=7,"0–7 Days",IF($S494&lt;=14,"8–14 Days",IF($S494&lt;=30,"15–30 Days",IF($S494&lt;=60,"31–60 Days","61+ Days")))))</f>
        <v/>
      </c>
      <c r="V494" s="25">
        <f>IF($A494="","",IF($R494="Closed","Closed",IF($K494="","No Target Date",IF($K494&lt;Dashboard!$B$3,"Overdue",IF($K494&lt;=Dashboard!$B$3+Dashboard!$E$3,"Due Soon","On Track")))))</f>
        <v/>
      </c>
      <c r="W494" s="25">
        <f>IF($A494="","",IF($R494="Closed","",IF(AND($M494&lt;&gt;"",$M494&lt;Dashboard!$B$3),"Follow-Up Needed",IF(AND($L494&lt;&gt;"",Dashboard!$B$3-$L494&gt;Dashboard!$I$3),"Follow-Up Needed",""))))</f>
        <v/>
      </c>
      <c r="X494" s="27">
        <f>IF($A494="","",IF(OR($E494="",$F494=""),"Missing Type or Category",IF(COUNTIFS(Lists!$E$2:$E$15,$F494,Lists!$F$2:$F$15,$E494)=1,"OK","Category Mismatch")))</f>
        <v/>
      </c>
      <c r="Y494" s="27">
        <f>IF($A494="","",IF($B494="","Missing Learner Alias",IF($C494="","Missing Program",IF($D494="","Missing Delivery Site",IF($E494="","Missing Hold Category",IF($F494="","Missing Hold Type",IF($G494="","Missing Priority",IF($H494="","Missing Date Opened",IF($J494="","Missing Status",IF(AND($R494="Active",$K494=""),"Missing Target Date",IF(AND($J494="Resolved",$O494=""),"Missing Resolution Date",IF(AND(OR($J494="Resolved",$J494="Canceled"),$P494=""),"Missing Resolution Outcome",IF($X494&lt;&gt;"OK",$X494,"OK"))))))))))))</f>
        <v/>
      </c>
      <c r="Z494" s="27">
        <f>IF($A494="","",IF($Y494&lt;&gt;"OK","Data Issue",IF($G494="Critical","Critical",IF($V494="Overdue","Overdue",IF($W494="Follow-Up Needed","Follow-Up Needed",IF($I494="","Unassigned",""))))))</f>
        <v/>
      </c>
    </row>
    <row r="495">
      <c r="A495" s="22" t="n"/>
      <c r="B495" s="22" t="n"/>
      <c r="C495" s="22" t="n"/>
      <c r="D495" s="22" t="n"/>
      <c r="E495" s="22" t="n"/>
      <c r="F495" s="22" t="n"/>
      <c r="G495" s="22" t="n"/>
      <c r="H495" s="33" t="n"/>
      <c r="I495" s="22" t="n"/>
      <c r="J495" s="22" t="n"/>
      <c r="K495" s="33" t="n"/>
      <c r="L495" s="33" t="n"/>
      <c r="M495" s="33" t="n"/>
      <c r="N495" s="24" t="n"/>
      <c r="O495" s="33" t="n"/>
      <c r="P495" s="24" t="n"/>
      <c r="Q495" s="24" t="n"/>
      <c r="R495" s="25">
        <f>IF($A495="","",IF(OR($J495="Resolved",$J495="Canceled"),"Closed","Active"))</f>
        <v/>
      </c>
      <c r="S495" s="26">
        <f>IF(OR($A495="",$H495=""),"",MAX(0,IF(AND($J495="Resolved",ISNUMBER($O495)),$O495,Dashboard!$B$3)-$H495))</f>
        <v/>
      </c>
      <c r="T495" s="26">
        <f>IF($A495="","",IF($L495="","",MAX(0,Dashboard!$B$3-$L495)))</f>
        <v/>
      </c>
      <c r="U495" s="25">
        <f>IF($S495="","",IF($S495&lt;=7,"0–7 Days",IF($S495&lt;=14,"8–14 Days",IF($S495&lt;=30,"15–30 Days",IF($S495&lt;=60,"31–60 Days","61+ Days")))))</f>
        <v/>
      </c>
      <c r="V495" s="25">
        <f>IF($A495="","",IF($R495="Closed","Closed",IF($K495="","No Target Date",IF($K495&lt;Dashboard!$B$3,"Overdue",IF($K495&lt;=Dashboard!$B$3+Dashboard!$E$3,"Due Soon","On Track")))))</f>
        <v/>
      </c>
      <c r="W495" s="25">
        <f>IF($A495="","",IF($R495="Closed","",IF(AND($M495&lt;&gt;"",$M495&lt;Dashboard!$B$3),"Follow-Up Needed",IF(AND($L495&lt;&gt;"",Dashboard!$B$3-$L495&gt;Dashboard!$I$3),"Follow-Up Needed",""))))</f>
        <v/>
      </c>
      <c r="X495" s="27">
        <f>IF($A495="","",IF(OR($E495="",$F495=""),"Missing Type or Category",IF(COUNTIFS(Lists!$E$2:$E$15,$F495,Lists!$F$2:$F$15,$E495)=1,"OK","Category Mismatch")))</f>
        <v/>
      </c>
      <c r="Y495" s="27">
        <f>IF($A495="","",IF($B495="","Missing Learner Alias",IF($C495="","Missing Program",IF($D495="","Missing Delivery Site",IF($E495="","Missing Hold Category",IF($F495="","Missing Hold Type",IF($G495="","Missing Priority",IF($H495="","Missing Date Opened",IF($J495="","Missing Status",IF(AND($R495="Active",$K495=""),"Missing Target Date",IF(AND($J495="Resolved",$O495=""),"Missing Resolution Date",IF(AND(OR($J495="Resolved",$J495="Canceled"),$P495=""),"Missing Resolution Outcome",IF($X495&lt;&gt;"OK",$X495,"OK"))))))))))))</f>
        <v/>
      </c>
      <c r="Z495" s="27">
        <f>IF($A495="","",IF($Y495&lt;&gt;"OK","Data Issue",IF($G495="Critical","Critical",IF($V495="Overdue","Overdue",IF($W495="Follow-Up Needed","Follow-Up Needed",IF($I495="","Unassigned",""))))))</f>
        <v/>
      </c>
    </row>
    <row r="496">
      <c r="A496" s="22" t="n"/>
      <c r="B496" s="22" t="n"/>
      <c r="C496" s="22" t="n"/>
      <c r="D496" s="22" t="n"/>
      <c r="E496" s="22" t="n"/>
      <c r="F496" s="22" t="n"/>
      <c r="G496" s="22" t="n"/>
      <c r="H496" s="33" t="n"/>
      <c r="I496" s="22" t="n"/>
      <c r="J496" s="22" t="n"/>
      <c r="K496" s="33" t="n"/>
      <c r="L496" s="33" t="n"/>
      <c r="M496" s="33" t="n"/>
      <c r="N496" s="24" t="n"/>
      <c r="O496" s="33" t="n"/>
      <c r="P496" s="24" t="n"/>
      <c r="Q496" s="24" t="n"/>
      <c r="R496" s="25">
        <f>IF($A496="","",IF(OR($J496="Resolved",$J496="Canceled"),"Closed","Active"))</f>
        <v/>
      </c>
      <c r="S496" s="26">
        <f>IF(OR($A496="",$H496=""),"",MAX(0,IF(AND($J496="Resolved",ISNUMBER($O496)),$O496,Dashboard!$B$3)-$H496))</f>
        <v/>
      </c>
      <c r="T496" s="26">
        <f>IF($A496="","",IF($L496="","",MAX(0,Dashboard!$B$3-$L496)))</f>
        <v/>
      </c>
      <c r="U496" s="25">
        <f>IF($S496="","",IF($S496&lt;=7,"0–7 Days",IF($S496&lt;=14,"8–14 Days",IF($S496&lt;=30,"15–30 Days",IF($S496&lt;=60,"31–60 Days","61+ Days")))))</f>
        <v/>
      </c>
      <c r="V496" s="25">
        <f>IF($A496="","",IF($R496="Closed","Closed",IF($K496="","No Target Date",IF($K496&lt;Dashboard!$B$3,"Overdue",IF($K496&lt;=Dashboard!$B$3+Dashboard!$E$3,"Due Soon","On Track")))))</f>
        <v/>
      </c>
      <c r="W496" s="25">
        <f>IF($A496="","",IF($R496="Closed","",IF(AND($M496&lt;&gt;"",$M496&lt;Dashboard!$B$3),"Follow-Up Needed",IF(AND($L496&lt;&gt;"",Dashboard!$B$3-$L496&gt;Dashboard!$I$3),"Follow-Up Needed",""))))</f>
        <v/>
      </c>
      <c r="X496" s="27">
        <f>IF($A496="","",IF(OR($E496="",$F496=""),"Missing Type or Category",IF(COUNTIFS(Lists!$E$2:$E$15,$F496,Lists!$F$2:$F$15,$E496)=1,"OK","Category Mismatch")))</f>
        <v/>
      </c>
      <c r="Y496" s="27">
        <f>IF($A496="","",IF($B496="","Missing Learner Alias",IF($C496="","Missing Program",IF($D496="","Missing Delivery Site",IF($E496="","Missing Hold Category",IF($F496="","Missing Hold Type",IF($G496="","Missing Priority",IF($H496="","Missing Date Opened",IF($J496="","Missing Status",IF(AND($R496="Active",$K496=""),"Missing Target Date",IF(AND($J496="Resolved",$O496=""),"Missing Resolution Date",IF(AND(OR($J496="Resolved",$J496="Canceled"),$P496=""),"Missing Resolution Outcome",IF($X496&lt;&gt;"OK",$X496,"OK"))))))))))))</f>
        <v/>
      </c>
      <c r="Z496" s="27">
        <f>IF($A496="","",IF($Y496&lt;&gt;"OK","Data Issue",IF($G496="Critical","Critical",IF($V496="Overdue","Overdue",IF($W496="Follow-Up Needed","Follow-Up Needed",IF($I496="","Unassigned",""))))))</f>
        <v/>
      </c>
    </row>
    <row r="497">
      <c r="A497" s="22" t="n"/>
      <c r="B497" s="22" t="n"/>
      <c r="C497" s="22" t="n"/>
      <c r="D497" s="22" t="n"/>
      <c r="E497" s="22" t="n"/>
      <c r="F497" s="22" t="n"/>
      <c r="G497" s="22" t="n"/>
      <c r="H497" s="33" t="n"/>
      <c r="I497" s="22" t="n"/>
      <c r="J497" s="22" t="n"/>
      <c r="K497" s="33" t="n"/>
      <c r="L497" s="33" t="n"/>
      <c r="M497" s="33" t="n"/>
      <c r="N497" s="24" t="n"/>
      <c r="O497" s="33" t="n"/>
      <c r="P497" s="24" t="n"/>
      <c r="Q497" s="24" t="n"/>
      <c r="R497" s="25">
        <f>IF($A497="","",IF(OR($J497="Resolved",$J497="Canceled"),"Closed","Active"))</f>
        <v/>
      </c>
      <c r="S497" s="26">
        <f>IF(OR($A497="",$H497=""),"",MAX(0,IF(AND($J497="Resolved",ISNUMBER($O497)),$O497,Dashboard!$B$3)-$H497))</f>
        <v/>
      </c>
      <c r="T497" s="26">
        <f>IF($A497="","",IF($L497="","",MAX(0,Dashboard!$B$3-$L497)))</f>
        <v/>
      </c>
      <c r="U497" s="25">
        <f>IF($S497="","",IF($S497&lt;=7,"0–7 Days",IF($S497&lt;=14,"8–14 Days",IF($S497&lt;=30,"15–30 Days",IF($S497&lt;=60,"31–60 Days","61+ Days")))))</f>
        <v/>
      </c>
      <c r="V497" s="25">
        <f>IF($A497="","",IF($R497="Closed","Closed",IF($K497="","No Target Date",IF($K497&lt;Dashboard!$B$3,"Overdue",IF($K497&lt;=Dashboard!$B$3+Dashboard!$E$3,"Due Soon","On Track")))))</f>
        <v/>
      </c>
      <c r="W497" s="25">
        <f>IF($A497="","",IF($R497="Closed","",IF(AND($M497&lt;&gt;"",$M497&lt;Dashboard!$B$3),"Follow-Up Needed",IF(AND($L497&lt;&gt;"",Dashboard!$B$3-$L497&gt;Dashboard!$I$3),"Follow-Up Needed",""))))</f>
        <v/>
      </c>
      <c r="X497" s="27">
        <f>IF($A497="","",IF(OR($E497="",$F497=""),"Missing Type or Category",IF(COUNTIFS(Lists!$E$2:$E$15,$F497,Lists!$F$2:$F$15,$E497)=1,"OK","Category Mismatch")))</f>
        <v/>
      </c>
      <c r="Y497" s="27">
        <f>IF($A497="","",IF($B497="","Missing Learner Alias",IF($C497="","Missing Program",IF($D497="","Missing Delivery Site",IF($E497="","Missing Hold Category",IF($F497="","Missing Hold Type",IF($G497="","Missing Priority",IF($H497="","Missing Date Opened",IF($J497="","Missing Status",IF(AND($R497="Active",$K497=""),"Missing Target Date",IF(AND($J497="Resolved",$O497=""),"Missing Resolution Date",IF(AND(OR($J497="Resolved",$J497="Canceled"),$P497=""),"Missing Resolution Outcome",IF($X497&lt;&gt;"OK",$X497,"OK"))))))))))))</f>
        <v/>
      </c>
      <c r="Z497" s="27">
        <f>IF($A497="","",IF($Y497&lt;&gt;"OK","Data Issue",IF($G497="Critical","Critical",IF($V497="Overdue","Overdue",IF($W497="Follow-Up Needed","Follow-Up Needed",IF($I497="","Unassigned",""))))))</f>
        <v/>
      </c>
    </row>
    <row r="498">
      <c r="A498" s="22" t="n"/>
      <c r="B498" s="22" t="n"/>
      <c r="C498" s="22" t="n"/>
      <c r="D498" s="22" t="n"/>
      <c r="E498" s="22" t="n"/>
      <c r="F498" s="22" t="n"/>
      <c r="G498" s="22" t="n"/>
      <c r="H498" s="33" t="n"/>
      <c r="I498" s="22" t="n"/>
      <c r="J498" s="22" t="n"/>
      <c r="K498" s="33" t="n"/>
      <c r="L498" s="33" t="n"/>
      <c r="M498" s="33" t="n"/>
      <c r="N498" s="24" t="n"/>
      <c r="O498" s="33" t="n"/>
      <c r="P498" s="24" t="n"/>
      <c r="Q498" s="24" t="n"/>
      <c r="R498" s="25">
        <f>IF($A498="","",IF(OR($J498="Resolved",$J498="Canceled"),"Closed","Active"))</f>
        <v/>
      </c>
      <c r="S498" s="26">
        <f>IF(OR($A498="",$H498=""),"",MAX(0,IF(AND($J498="Resolved",ISNUMBER($O498)),$O498,Dashboard!$B$3)-$H498))</f>
        <v/>
      </c>
      <c r="T498" s="26">
        <f>IF($A498="","",IF($L498="","",MAX(0,Dashboard!$B$3-$L498)))</f>
        <v/>
      </c>
      <c r="U498" s="25">
        <f>IF($S498="","",IF($S498&lt;=7,"0–7 Days",IF($S498&lt;=14,"8–14 Days",IF($S498&lt;=30,"15–30 Days",IF($S498&lt;=60,"31–60 Days","61+ Days")))))</f>
        <v/>
      </c>
      <c r="V498" s="25">
        <f>IF($A498="","",IF($R498="Closed","Closed",IF($K498="","No Target Date",IF($K498&lt;Dashboard!$B$3,"Overdue",IF($K498&lt;=Dashboard!$B$3+Dashboard!$E$3,"Due Soon","On Track")))))</f>
        <v/>
      </c>
      <c r="W498" s="25">
        <f>IF($A498="","",IF($R498="Closed","",IF(AND($M498&lt;&gt;"",$M498&lt;Dashboard!$B$3),"Follow-Up Needed",IF(AND($L498&lt;&gt;"",Dashboard!$B$3-$L498&gt;Dashboard!$I$3),"Follow-Up Needed",""))))</f>
        <v/>
      </c>
      <c r="X498" s="27">
        <f>IF($A498="","",IF(OR($E498="",$F498=""),"Missing Type or Category",IF(COUNTIFS(Lists!$E$2:$E$15,$F498,Lists!$F$2:$F$15,$E498)=1,"OK","Category Mismatch")))</f>
        <v/>
      </c>
      <c r="Y498" s="27">
        <f>IF($A498="","",IF($B498="","Missing Learner Alias",IF($C498="","Missing Program",IF($D498="","Missing Delivery Site",IF($E498="","Missing Hold Category",IF($F498="","Missing Hold Type",IF($G498="","Missing Priority",IF($H498="","Missing Date Opened",IF($J498="","Missing Status",IF(AND($R498="Active",$K498=""),"Missing Target Date",IF(AND($J498="Resolved",$O498=""),"Missing Resolution Date",IF(AND(OR($J498="Resolved",$J498="Canceled"),$P498=""),"Missing Resolution Outcome",IF($X498&lt;&gt;"OK",$X498,"OK"))))))))))))</f>
        <v/>
      </c>
      <c r="Z498" s="27">
        <f>IF($A498="","",IF($Y498&lt;&gt;"OK","Data Issue",IF($G498="Critical","Critical",IF($V498="Overdue","Overdue",IF($W498="Follow-Up Needed","Follow-Up Needed",IF($I498="","Unassigned",""))))))</f>
        <v/>
      </c>
    </row>
    <row r="499">
      <c r="A499" s="22" t="n"/>
      <c r="B499" s="22" t="n"/>
      <c r="C499" s="22" t="n"/>
      <c r="D499" s="22" t="n"/>
      <c r="E499" s="22" t="n"/>
      <c r="F499" s="22" t="n"/>
      <c r="G499" s="22" t="n"/>
      <c r="H499" s="33" t="n"/>
      <c r="I499" s="22" t="n"/>
      <c r="J499" s="22" t="n"/>
      <c r="K499" s="33" t="n"/>
      <c r="L499" s="33" t="n"/>
      <c r="M499" s="33" t="n"/>
      <c r="N499" s="24" t="n"/>
      <c r="O499" s="33" t="n"/>
      <c r="P499" s="24" t="n"/>
      <c r="Q499" s="24" t="n"/>
      <c r="R499" s="25">
        <f>IF($A499="","",IF(OR($J499="Resolved",$J499="Canceled"),"Closed","Active"))</f>
        <v/>
      </c>
      <c r="S499" s="26">
        <f>IF(OR($A499="",$H499=""),"",MAX(0,IF(AND($J499="Resolved",ISNUMBER($O499)),$O499,Dashboard!$B$3)-$H499))</f>
        <v/>
      </c>
      <c r="T499" s="26">
        <f>IF($A499="","",IF($L499="","",MAX(0,Dashboard!$B$3-$L499)))</f>
        <v/>
      </c>
      <c r="U499" s="25">
        <f>IF($S499="","",IF($S499&lt;=7,"0–7 Days",IF($S499&lt;=14,"8–14 Days",IF($S499&lt;=30,"15–30 Days",IF($S499&lt;=60,"31–60 Days","61+ Days")))))</f>
        <v/>
      </c>
      <c r="V499" s="25">
        <f>IF($A499="","",IF($R499="Closed","Closed",IF($K499="","No Target Date",IF($K499&lt;Dashboard!$B$3,"Overdue",IF($K499&lt;=Dashboard!$B$3+Dashboard!$E$3,"Due Soon","On Track")))))</f>
        <v/>
      </c>
      <c r="W499" s="25">
        <f>IF($A499="","",IF($R499="Closed","",IF(AND($M499&lt;&gt;"",$M499&lt;Dashboard!$B$3),"Follow-Up Needed",IF(AND($L499&lt;&gt;"",Dashboard!$B$3-$L499&gt;Dashboard!$I$3),"Follow-Up Needed",""))))</f>
        <v/>
      </c>
      <c r="X499" s="27">
        <f>IF($A499="","",IF(OR($E499="",$F499=""),"Missing Type or Category",IF(COUNTIFS(Lists!$E$2:$E$15,$F499,Lists!$F$2:$F$15,$E499)=1,"OK","Category Mismatch")))</f>
        <v/>
      </c>
      <c r="Y499" s="27">
        <f>IF($A499="","",IF($B499="","Missing Learner Alias",IF($C499="","Missing Program",IF($D499="","Missing Delivery Site",IF($E499="","Missing Hold Category",IF($F499="","Missing Hold Type",IF($G499="","Missing Priority",IF($H499="","Missing Date Opened",IF($J499="","Missing Status",IF(AND($R499="Active",$K499=""),"Missing Target Date",IF(AND($J499="Resolved",$O499=""),"Missing Resolution Date",IF(AND(OR($J499="Resolved",$J499="Canceled"),$P499=""),"Missing Resolution Outcome",IF($X499&lt;&gt;"OK",$X499,"OK"))))))))))))</f>
        <v/>
      </c>
      <c r="Z499" s="27">
        <f>IF($A499="","",IF($Y499&lt;&gt;"OK","Data Issue",IF($G499="Critical","Critical",IF($V499="Overdue","Overdue",IF($W499="Follow-Up Needed","Follow-Up Needed",IF($I499="","Unassigned",""))))))</f>
        <v/>
      </c>
    </row>
    <row r="500">
      <c r="A500" s="22" t="n"/>
      <c r="B500" s="22" t="n"/>
      <c r="C500" s="22" t="n"/>
      <c r="D500" s="22" t="n"/>
      <c r="E500" s="22" t="n"/>
      <c r="F500" s="22" t="n"/>
      <c r="G500" s="22" t="n"/>
      <c r="H500" s="33" t="n"/>
      <c r="I500" s="22" t="n"/>
      <c r="J500" s="22" t="n"/>
      <c r="K500" s="33" t="n"/>
      <c r="L500" s="33" t="n"/>
      <c r="M500" s="33" t="n"/>
      <c r="N500" s="24" t="n"/>
      <c r="O500" s="33" t="n"/>
      <c r="P500" s="24" t="n"/>
      <c r="Q500" s="24" t="n"/>
      <c r="R500" s="25">
        <f>IF($A500="","",IF(OR($J500="Resolved",$J500="Canceled"),"Closed","Active"))</f>
        <v/>
      </c>
      <c r="S500" s="26">
        <f>IF(OR($A500="",$H500=""),"",MAX(0,IF(AND($J500="Resolved",ISNUMBER($O500)),$O500,Dashboard!$B$3)-$H500))</f>
        <v/>
      </c>
      <c r="T500" s="26">
        <f>IF($A500="","",IF($L500="","",MAX(0,Dashboard!$B$3-$L500)))</f>
        <v/>
      </c>
      <c r="U500" s="25">
        <f>IF($S500="","",IF($S500&lt;=7,"0–7 Days",IF($S500&lt;=14,"8–14 Days",IF($S500&lt;=30,"15–30 Days",IF($S500&lt;=60,"31–60 Days","61+ Days")))))</f>
        <v/>
      </c>
      <c r="V500" s="25">
        <f>IF($A500="","",IF($R500="Closed","Closed",IF($K500="","No Target Date",IF($K500&lt;Dashboard!$B$3,"Overdue",IF($K500&lt;=Dashboard!$B$3+Dashboard!$E$3,"Due Soon","On Track")))))</f>
        <v/>
      </c>
      <c r="W500" s="25">
        <f>IF($A500="","",IF($R500="Closed","",IF(AND($M500&lt;&gt;"",$M500&lt;Dashboard!$B$3),"Follow-Up Needed",IF(AND($L500&lt;&gt;"",Dashboard!$B$3-$L500&gt;Dashboard!$I$3),"Follow-Up Needed",""))))</f>
        <v/>
      </c>
      <c r="X500" s="27">
        <f>IF($A500="","",IF(OR($E500="",$F500=""),"Missing Type or Category",IF(COUNTIFS(Lists!$E$2:$E$15,$F500,Lists!$F$2:$F$15,$E500)=1,"OK","Category Mismatch")))</f>
        <v/>
      </c>
      <c r="Y500" s="27">
        <f>IF($A500="","",IF($B500="","Missing Learner Alias",IF($C500="","Missing Program",IF($D500="","Missing Delivery Site",IF($E500="","Missing Hold Category",IF($F500="","Missing Hold Type",IF($G500="","Missing Priority",IF($H500="","Missing Date Opened",IF($J500="","Missing Status",IF(AND($R500="Active",$K500=""),"Missing Target Date",IF(AND($J500="Resolved",$O500=""),"Missing Resolution Date",IF(AND(OR($J500="Resolved",$J500="Canceled"),$P500=""),"Missing Resolution Outcome",IF($X500&lt;&gt;"OK",$X500,"OK"))))))))))))</f>
        <v/>
      </c>
      <c r="Z500" s="27">
        <f>IF($A500="","",IF($Y500&lt;&gt;"OK","Data Issue",IF($G500="Critical","Critical",IF($V500="Overdue","Overdue",IF($W500="Follow-Up Needed","Follow-Up Needed",IF($I500="","Unassigned",""))))))</f>
        <v/>
      </c>
    </row>
    <row r="501">
      <c r="A501" s="22" t="n"/>
      <c r="B501" s="22" t="n"/>
      <c r="C501" s="22" t="n"/>
      <c r="D501" s="22" t="n"/>
      <c r="E501" s="22" t="n"/>
      <c r="F501" s="22" t="n"/>
      <c r="G501" s="22" t="n"/>
      <c r="H501" s="33" t="n"/>
      <c r="I501" s="22" t="n"/>
      <c r="J501" s="22" t="n"/>
      <c r="K501" s="33" t="n"/>
      <c r="L501" s="33" t="n"/>
      <c r="M501" s="33" t="n"/>
      <c r="N501" s="24" t="n"/>
      <c r="O501" s="33" t="n"/>
      <c r="P501" s="24" t="n"/>
      <c r="Q501" s="24" t="n"/>
      <c r="R501" s="25">
        <f>IF($A501="","",IF(OR($J501="Resolved",$J501="Canceled"),"Closed","Active"))</f>
        <v/>
      </c>
      <c r="S501" s="26">
        <f>IF(OR($A501="",$H501=""),"",MAX(0,IF(AND($J501="Resolved",ISNUMBER($O501)),$O501,Dashboard!$B$3)-$H501))</f>
        <v/>
      </c>
      <c r="T501" s="26">
        <f>IF($A501="","",IF($L501="","",MAX(0,Dashboard!$B$3-$L501)))</f>
        <v/>
      </c>
      <c r="U501" s="25">
        <f>IF($S501="","",IF($S501&lt;=7,"0–7 Days",IF($S501&lt;=14,"8–14 Days",IF($S501&lt;=30,"15–30 Days",IF($S501&lt;=60,"31–60 Days","61+ Days")))))</f>
        <v/>
      </c>
      <c r="V501" s="25">
        <f>IF($A501="","",IF($R501="Closed","Closed",IF($K501="","No Target Date",IF($K501&lt;Dashboard!$B$3,"Overdue",IF($K501&lt;=Dashboard!$B$3+Dashboard!$E$3,"Due Soon","On Track")))))</f>
        <v/>
      </c>
      <c r="W501" s="25">
        <f>IF($A501="","",IF($R501="Closed","",IF(AND($M501&lt;&gt;"",$M501&lt;Dashboard!$B$3),"Follow-Up Needed",IF(AND($L501&lt;&gt;"",Dashboard!$B$3-$L501&gt;Dashboard!$I$3),"Follow-Up Needed",""))))</f>
        <v/>
      </c>
      <c r="X501" s="27">
        <f>IF($A501="","",IF(OR($E501="",$F501=""),"Missing Type or Category",IF(COUNTIFS(Lists!$E$2:$E$15,$F501,Lists!$F$2:$F$15,$E501)=1,"OK","Category Mismatch")))</f>
        <v/>
      </c>
      <c r="Y501" s="27">
        <f>IF($A501="","",IF($B501="","Missing Learner Alias",IF($C501="","Missing Program",IF($D501="","Missing Delivery Site",IF($E501="","Missing Hold Category",IF($F501="","Missing Hold Type",IF($G501="","Missing Priority",IF($H501="","Missing Date Opened",IF($J501="","Missing Status",IF(AND($R501="Active",$K501=""),"Missing Target Date",IF(AND($J501="Resolved",$O501=""),"Missing Resolution Date",IF(AND(OR($J501="Resolved",$J501="Canceled"),$P501=""),"Missing Resolution Outcome",IF($X501&lt;&gt;"OK",$X501,"OK"))))))))))))</f>
        <v/>
      </c>
      <c r="Z501" s="27">
        <f>IF($A501="","",IF($Y501&lt;&gt;"OK","Data Issue",IF($G501="Critical","Critical",IF($V501="Overdue","Overdue",IF($W501="Follow-Up Needed","Follow-Up Needed",IF($I501="","Unassigned",""))))))</f>
        <v/>
      </c>
    </row>
    <row r="502">
      <c r="A502" s="22" t="n"/>
      <c r="B502" s="22" t="n"/>
      <c r="C502" s="22" t="n"/>
      <c r="D502" s="22" t="n"/>
      <c r="E502" s="22" t="n"/>
      <c r="F502" s="22" t="n"/>
      <c r="G502" s="22" t="n"/>
      <c r="H502" s="33" t="n"/>
      <c r="I502" s="22" t="n"/>
      <c r="J502" s="22" t="n"/>
      <c r="K502" s="33" t="n"/>
      <c r="L502" s="33" t="n"/>
      <c r="M502" s="33" t="n"/>
      <c r="N502" s="24" t="n"/>
      <c r="O502" s="33" t="n"/>
      <c r="P502" s="24" t="n"/>
      <c r="Q502" s="24" t="n"/>
      <c r="R502" s="25">
        <f>IF($A502="","",IF(OR($J502="Resolved",$J502="Canceled"),"Closed","Active"))</f>
        <v/>
      </c>
      <c r="S502" s="26">
        <f>IF(OR($A502="",$H502=""),"",MAX(0,IF(AND($J502="Resolved",ISNUMBER($O502)),$O502,Dashboard!$B$3)-$H502))</f>
        <v/>
      </c>
      <c r="T502" s="26">
        <f>IF($A502="","",IF($L502="","",MAX(0,Dashboard!$B$3-$L502)))</f>
        <v/>
      </c>
      <c r="U502" s="25">
        <f>IF($S502="","",IF($S502&lt;=7,"0–7 Days",IF($S502&lt;=14,"8–14 Days",IF($S502&lt;=30,"15–30 Days",IF($S502&lt;=60,"31–60 Days","61+ Days")))))</f>
        <v/>
      </c>
      <c r="V502" s="25">
        <f>IF($A502="","",IF($R502="Closed","Closed",IF($K502="","No Target Date",IF($K502&lt;Dashboard!$B$3,"Overdue",IF($K502&lt;=Dashboard!$B$3+Dashboard!$E$3,"Due Soon","On Track")))))</f>
        <v/>
      </c>
      <c r="W502" s="25">
        <f>IF($A502="","",IF($R502="Closed","",IF(AND($M502&lt;&gt;"",$M502&lt;Dashboard!$B$3),"Follow-Up Needed",IF(AND($L502&lt;&gt;"",Dashboard!$B$3-$L502&gt;Dashboard!$I$3),"Follow-Up Needed",""))))</f>
        <v/>
      </c>
      <c r="X502" s="27">
        <f>IF($A502="","",IF(OR($E502="",$F502=""),"Missing Type or Category",IF(COUNTIFS(Lists!$E$2:$E$15,$F502,Lists!$F$2:$F$15,$E502)=1,"OK","Category Mismatch")))</f>
        <v/>
      </c>
      <c r="Y502" s="27">
        <f>IF($A502="","",IF($B502="","Missing Learner Alias",IF($C502="","Missing Program",IF($D502="","Missing Delivery Site",IF($E502="","Missing Hold Category",IF($F502="","Missing Hold Type",IF($G502="","Missing Priority",IF($H502="","Missing Date Opened",IF($J502="","Missing Status",IF(AND($R502="Active",$K502=""),"Missing Target Date",IF(AND($J502="Resolved",$O502=""),"Missing Resolution Date",IF(AND(OR($J502="Resolved",$J502="Canceled"),$P502=""),"Missing Resolution Outcome",IF($X502&lt;&gt;"OK",$X502,"OK"))))))))))))</f>
        <v/>
      </c>
      <c r="Z502" s="27">
        <f>IF($A502="","",IF($Y502&lt;&gt;"OK","Data Issue",IF($G502="Critical","Critical",IF($V502="Overdue","Overdue",IF($W502="Follow-Up Needed","Follow-Up Needed",IF($I502="","Unassigned",""))))))</f>
        <v/>
      </c>
    </row>
    <row r="503">
      <c r="A503" s="22" t="n"/>
      <c r="B503" s="22" t="n"/>
      <c r="C503" s="22" t="n"/>
      <c r="D503" s="22" t="n"/>
      <c r="E503" s="22" t="n"/>
      <c r="F503" s="22" t="n"/>
      <c r="G503" s="22" t="n"/>
      <c r="H503" s="33" t="n"/>
      <c r="I503" s="22" t="n"/>
      <c r="J503" s="22" t="n"/>
      <c r="K503" s="33" t="n"/>
      <c r="L503" s="33" t="n"/>
      <c r="M503" s="33" t="n"/>
      <c r="N503" s="24" t="n"/>
      <c r="O503" s="33" t="n"/>
      <c r="P503" s="24" t="n"/>
      <c r="Q503" s="24" t="n"/>
      <c r="R503" s="25">
        <f>IF($A503="","",IF(OR($J503="Resolved",$J503="Canceled"),"Closed","Active"))</f>
        <v/>
      </c>
      <c r="S503" s="26">
        <f>IF(OR($A503="",$H503=""),"",MAX(0,IF(AND($J503="Resolved",ISNUMBER($O503)),$O503,Dashboard!$B$3)-$H503))</f>
        <v/>
      </c>
      <c r="T503" s="26">
        <f>IF($A503="","",IF($L503="","",MAX(0,Dashboard!$B$3-$L503)))</f>
        <v/>
      </c>
      <c r="U503" s="25">
        <f>IF($S503="","",IF($S503&lt;=7,"0–7 Days",IF($S503&lt;=14,"8–14 Days",IF($S503&lt;=30,"15–30 Days",IF($S503&lt;=60,"31–60 Days","61+ Days")))))</f>
        <v/>
      </c>
      <c r="V503" s="25">
        <f>IF($A503="","",IF($R503="Closed","Closed",IF($K503="","No Target Date",IF($K503&lt;Dashboard!$B$3,"Overdue",IF($K503&lt;=Dashboard!$B$3+Dashboard!$E$3,"Due Soon","On Track")))))</f>
        <v/>
      </c>
      <c r="W503" s="25">
        <f>IF($A503="","",IF($R503="Closed","",IF(AND($M503&lt;&gt;"",$M503&lt;Dashboard!$B$3),"Follow-Up Needed",IF(AND($L503&lt;&gt;"",Dashboard!$B$3-$L503&gt;Dashboard!$I$3),"Follow-Up Needed",""))))</f>
        <v/>
      </c>
      <c r="X503" s="27">
        <f>IF($A503="","",IF(OR($E503="",$F503=""),"Missing Type or Category",IF(COUNTIFS(Lists!$E$2:$E$15,$F503,Lists!$F$2:$F$15,$E503)=1,"OK","Category Mismatch")))</f>
        <v/>
      </c>
      <c r="Y503" s="27">
        <f>IF($A503="","",IF($B503="","Missing Learner Alias",IF($C503="","Missing Program",IF($D503="","Missing Delivery Site",IF($E503="","Missing Hold Category",IF($F503="","Missing Hold Type",IF($G503="","Missing Priority",IF($H503="","Missing Date Opened",IF($J503="","Missing Status",IF(AND($R503="Active",$K503=""),"Missing Target Date",IF(AND($J503="Resolved",$O503=""),"Missing Resolution Date",IF(AND(OR($J503="Resolved",$J503="Canceled"),$P503=""),"Missing Resolution Outcome",IF($X503&lt;&gt;"OK",$X503,"OK"))))))))))))</f>
        <v/>
      </c>
      <c r="Z503" s="27">
        <f>IF($A503="","",IF($Y503&lt;&gt;"OK","Data Issue",IF($G503="Critical","Critical",IF($V503="Overdue","Overdue",IF($W503="Follow-Up Needed","Follow-Up Needed",IF($I503="","Unassigned",""))))))</f>
        <v/>
      </c>
    </row>
    <row r="504">
      <c r="A504" s="22" t="n"/>
      <c r="B504" s="22" t="n"/>
      <c r="C504" s="22" t="n"/>
      <c r="D504" s="22" t="n"/>
      <c r="E504" s="22" t="n"/>
      <c r="F504" s="22" t="n"/>
      <c r="G504" s="22" t="n"/>
      <c r="H504" s="33" t="n"/>
      <c r="I504" s="22" t="n"/>
      <c r="J504" s="22" t="n"/>
      <c r="K504" s="33" t="n"/>
      <c r="L504" s="33" t="n"/>
      <c r="M504" s="33" t="n"/>
      <c r="N504" s="24" t="n"/>
      <c r="O504" s="33" t="n"/>
      <c r="P504" s="24" t="n"/>
      <c r="Q504" s="24" t="n"/>
      <c r="R504" s="25">
        <f>IF($A504="","",IF(OR($J504="Resolved",$J504="Canceled"),"Closed","Active"))</f>
        <v/>
      </c>
      <c r="S504" s="26">
        <f>IF(OR($A504="",$H504=""),"",MAX(0,IF(AND($J504="Resolved",ISNUMBER($O504)),$O504,Dashboard!$B$3)-$H504))</f>
        <v/>
      </c>
      <c r="T504" s="26">
        <f>IF($A504="","",IF($L504="","",MAX(0,Dashboard!$B$3-$L504)))</f>
        <v/>
      </c>
      <c r="U504" s="25">
        <f>IF($S504="","",IF($S504&lt;=7,"0–7 Days",IF($S504&lt;=14,"8–14 Days",IF($S504&lt;=30,"15–30 Days",IF($S504&lt;=60,"31–60 Days","61+ Days")))))</f>
        <v/>
      </c>
      <c r="V504" s="25">
        <f>IF($A504="","",IF($R504="Closed","Closed",IF($K504="","No Target Date",IF($K504&lt;Dashboard!$B$3,"Overdue",IF($K504&lt;=Dashboard!$B$3+Dashboard!$E$3,"Due Soon","On Track")))))</f>
        <v/>
      </c>
      <c r="W504" s="25">
        <f>IF($A504="","",IF($R504="Closed","",IF(AND($M504&lt;&gt;"",$M504&lt;Dashboard!$B$3),"Follow-Up Needed",IF(AND($L504&lt;&gt;"",Dashboard!$B$3-$L504&gt;Dashboard!$I$3),"Follow-Up Needed",""))))</f>
        <v/>
      </c>
      <c r="X504" s="27">
        <f>IF($A504="","",IF(OR($E504="",$F504=""),"Missing Type or Category",IF(COUNTIFS(Lists!$E$2:$E$15,$F504,Lists!$F$2:$F$15,$E504)=1,"OK","Category Mismatch")))</f>
        <v/>
      </c>
      <c r="Y504" s="27">
        <f>IF($A504="","",IF($B504="","Missing Learner Alias",IF($C504="","Missing Program",IF($D504="","Missing Delivery Site",IF($E504="","Missing Hold Category",IF($F504="","Missing Hold Type",IF($G504="","Missing Priority",IF($H504="","Missing Date Opened",IF($J504="","Missing Status",IF(AND($R504="Active",$K504=""),"Missing Target Date",IF(AND($J504="Resolved",$O504=""),"Missing Resolution Date",IF(AND(OR($J504="Resolved",$J504="Canceled"),$P504=""),"Missing Resolution Outcome",IF($X504&lt;&gt;"OK",$X504,"OK"))))))))))))</f>
        <v/>
      </c>
      <c r="Z504" s="27">
        <f>IF($A504="","",IF($Y504&lt;&gt;"OK","Data Issue",IF($G504="Critical","Critical",IF($V504="Overdue","Overdue",IF($W504="Follow-Up Needed","Follow-Up Needed",IF($I504="","Unassigned",""))))))</f>
        <v/>
      </c>
    </row>
    <row r="505">
      <c r="A505" s="22" t="n"/>
      <c r="B505" s="22" t="n"/>
      <c r="C505" s="22" t="n"/>
      <c r="D505" s="22" t="n"/>
      <c r="E505" s="22" t="n"/>
      <c r="F505" s="22" t="n"/>
      <c r="G505" s="22" t="n"/>
      <c r="H505" s="33" t="n"/>
      <c r="I505" s="22" t="n"/>
      <c r="J505" s="22" t="n"/>
      <c r="K505" s="33" t="n"/>
      <c r="L505" s="33" t="n"/>
      <c r="M505" s="33" t="n"/>
      <c r="N505" s="24" t="n"/>
      <c r="O505" s="33" t="n"/>
      <c r="P505" s="24" t="n"/>
      <c r="Q505" s="24" t="n"/>
      <c r="R505" s="25">
        <f>IF($A505="","",IF(OR($J505="Resolved",$J505="Canceled"),"Closed","Active"))</f>
        <v/>
      </c>
      <c r="S505" s="26">
        <f>IF(OR($A505="",$H505=""),"",MAX(0,IF(AND($J505="Resolved",ISNUMBER($O505)),$O505,Dashboard!$B$3)-$H505))</f>
        <v/>
      </c>
      <c r="T505" s="26">
        <f>IF($A505="","",IF($L505="","",MAX(0,Dashboard!$B$3-$L505)))</f>
        <v/>
      </c>
      <c r="U505" s="25">
        <f>IF($S505="","",IF($S505&lt;=7,"0–7 Days",IF($S505&lt;=14,"8–14 Days",IF($S505&lt;=30,"15–30 Days",IF($S505&lt;=60,"31–60 Days","61+ Days")))))</f>
        <v/>
      </c>
      <c r="V505" s="25">
        <f>IF($A505="","",IF($R505="Closed","Closed",IF($K505="","No Target Date",IF($K505&lt;Dashboard!$B$3,"Overdue",IF($K505&lt;=Dashboard!$B$3+Dashboard!$E$3,"Due Soon","On Track")))))</f>
        <v/>
      </c>
      <c r="W505" s="25">
        <f>IF($A505="","",IF($R505="Closed","",IF(AND($M505&lt;&gt;"",$M505&lt;Dashboard!$B$3),"Follow-Up Needed",IF(AND($L505&lt;&gt;"",Dashboard!$B$3-$L505&gt;Dashboard!$I$3),"Follow-Up Needed",""))))</f>
        <v/>
      </c>
      <c r="X505" s="27">
        <f>IF($A505="","",IF(OR($E505="",$F505=""),"Missing Type or Category",IF(COUNTIFS(Lists!$E$2:$E$15,$F505,Lists!$F$2:$F$15,$E505)=1,"OK","Category Mismatch")))</f>
        <v/>
      </c>
      <c r="Y505" s="27">
        <f>IF($A505="","",IF($B505="","Missing Learner Alias",IF($C505="","Missing Program",IF($D505="","Missing Delivery Site",IF($E505="","Missing Hold Category",IF($F505="","Missing Hold Type",IF($G505="","Missing Priority",IF($H505="","Missing Date Opened",IF($J505="","Missing Status",IF(AND($R505="Active",$K505=""),"Missing Target Date",IF(AND($J505="Resolved",$O505=""),"Missing Resolution Date",IF(AND(OR($J505="Resolved",$J505="Canceled"),$P505=""),"Missing Resolution Outcome",IF($X505&lt;&gt;"OK",$X505,"OK"))))))))))))</f>
        <v/>
      </c>
      <c r="Z505" s="27">
        <f>IF($A505="","",IF($Y505&lt;&gt;"OK","Data Issue",IF($G505="Critical","Critical",IF($V505="Overdue","Overdue",IF($W505="Follow-Up Needed","Follow-Up Needed",IF($I505="","Unassigned",""))))))</f>
        <v/>
      </c>
    </row>
  </sheetData>
  <conditionalFormatting sqref="A6:Z505">
    <cfRule type="expression" priority="1" dxfId="1" stopIfTrue="1">
      <formula>$Z6="Data Issue"</formula>
    </cfRule>
    <cfRule type="expression" priority="2" dxfId="0" stopIfTrue="1">
      <formula>$Z6="Critical"</formula>
    </cfRule>
    <cfRule type="expression" priority="3" dxfId="0" stopIfTrue="1">
      <formula>$Z6="Overdue"</formula>
    </cfRule>
    <cfRule type="expression" priority="4" dxfId="2" stopIfTrue="1">
      <formula>$Z6="Follow-Up Needed"</formula>
    </cfRule>
    <cfRule type="expression" priority="5" dxfId="3" stopIfTrue="1">
      <formula>$Z6="Unassigned"</formula>
    </cfRule>
    <cfRule type="expression" priority="6" dxfId="4" stopIfTrue="1">
      <formula>$R6="Closed"</formula>
    </cfRule>
  </conditionalFormatting>
  <dataValidations count="9">
    <dataValidation sqref="A6:A505" showDropDown="0" showInputMessage="0" showErrorMessage="1" allowBlank="0" error="Case ID must be unique and use the format RH-####." type="custom">
      <formula1>OR(A6="",AND(LEFT(A6,3)="RH-",LEN(A6)=7,ISNUMBER(--RIGHT(A6,4)),COUNTIF($A$6:$A$505,A6)=1))</formula1>
    </dataValidation>
    <dataValidation sqref="C6:C505" showDropDown="0" showInputMessage="0" showErrorMessage="1" allowBlank="0" error="Select a value from the list." type="list">
      <formula1>'Lists'!$A$2:$A$9</formula1>
    </dataValidation>
    <dataValidation sqref="D6:D505" showDropDown="0" showInputMessage="0" showErrorMessage="1" allowBlank="0" error="Select a value from the list." type="list">
      <formula1>'Lists'!$B$2:$B$6</formula1>
    </dataValidation>
    <dataValidation sqref="E6:E505" showDropDown="0" showInputMessage="0" showErrorMessage="1" allowBlank="0" error="Select a value from the list." type="list">
      <formula1>'Lists'!$C$2:$C$8</formula1>
    </dataValidation>
    <dataValidation sqref="F6:F505" showDropDown="0" showInputMessage="0" showErrorMessage="1" allowBlank="0" error="Select a value from the list." type="list">
      <formula1>'Lists'!$E$2:$E$15</formula1>
    </dataValidation>
    <dataValidation sqref="G6:G505" showDropDown="0" showInputMessage="0" showErrorMessage="1" allowBlank="0" error="Select a value from the list." type="list">
      <formula1>'Lists'!$G$2:$G$5</formula1>
    </dataValidation>
    <dataValidation sqref="I6:I505" showDropDown="0" showInputMessage="0" showErrorMessage="1" allowBlank="0" error="Select a value from the list." type="list">
      <formula1>'Lists'!$H$2:$H$10</formula1>
    </dataValidation>
    <dataValidation sqref="J6:J505" showDropDown="0" showInputMessage="0" showErrorMessage="1" allowBlank="0" error="Select a value from the list." type="list">
      <formula1>'Lists'!$I$2:$I$8</formula1>
    </dataValidation>
    <dataValidation sqref="P6:P505" showDropDown="0" showInputMessage="0" showErrorMessage="1" allowBlank="0" error="Select a value from the list." type="list">
      <formula1>'Lists'!$J$2:$J$7</formula1>
    </dataValidation>
  </dataValidations>
  <pageMargins left="0.75" right="0.75" top="1" bottom="1" header="0.5" footer="0.5"/>
  <pageSetup orientation="landscape" fitToHeight="0" fitToWidth="1"/>
  <headerFooter>
    <oddHeader/>
    <oddFooter>&amp;CRegistration Hold Resolution Tracker | Internal operational use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4" customWidth="1" min="3" max="3"/>
    <col width="3" customWidth="1" min="4" max="4"/>
    <col width="38" customWidth="1" min="5" max="5"/>
    <col width="24" customWidth="1" min="6" max="6"/>
    <col width="14" customWidth="1" min="7" max="7"/>
    <col width="20" customWidth="1" min="8" max="8"/>
    <col width="25" customWidth="1" min="9" max="9"/>
    <col width="30" customWidth="1" min="10" max="10"/>
    <col width="3" customWidth="1" min="11" max="11"/>
    <col width="18" customWidth="1" min="12" max="12"/>
  </cols>
  <sheetData>
    <row r="1">
      <c r="A1" s="16" t="inlineStr">
        <is>
          <t>Program</t>
        </is>
      </c>
      <c r="B1" s="16" t="inlineStr">
        <is>
          <t>Delivery Site</t>
        </is>
      </c>
      <c r="C1" s="16" t="inlineStr">
        <is>
          <t>Hold Category</t>
        </is>
      </c>
      <c r="E1" s="16" t="inlineStr">
        <is>
          <t>Hold Type</t>
        </is>
      </c>
      <c r="F1" s="16" t="inlineStr">
        <is>
          <t>Hold Category</t>
        </is>
      </c>
      <c r="G1" s="16" t="inlineStr">
        <is>
          <t>Priority</t>
        </is>
      </c>
      <c r="H1" s="16" t="inlineStr">
        <is>
          <t>Owner</t>
        </is>
      </c>
      <c r="I1" s="16" t="inlineStr">
        <is>
          <t>Status</t>
        </is>
      </c>
      <c r="J1" s="16" t="inlineStr">
        <is>
          <t>Resolution Outcome</t>
        </is>
      </c>
      <c r="L1" s="16" t="inlineStr">
        <is>
          <t>Age Band</t>
        </is>
      </c>
    </row>
    <row r="2">
      <c r="A2" s="28" t="inlineStr">
        <is>
          <t>Business Operations Certificate</t>
        </is>
      </c>
      <c r="B2" s="28" t="inlineStr">
        <is>
          <t>North Valley Center</t>
        </is>
      </c>
      <c r="C2" s="28" t="inlineStr">
        <is>
          <t>Academic</t>
        </is>
      </c>
      <c r="E2" s="28" t="inlineStr">
        <is>
          <t>Academic Standing Review</t>
        </is>
      </c>
      <c r="F2" s="28" t="inlineStr">
        <is>
          <t>Academic</t>
        </is>
      </c>
      <c r="G2" s="28" t="inlineStr">
        <is>
          <t>Low</t>
        </is>
      </c>
      <c r="H2" s="28" t="inlineStr">
        <is>
          <t>Jordan Lee</t>
        </is>
      </c>
      <c r="I2" s="28" t="inlineStr">
        <is>
          <t>Open</t>
        </is>
      </c>
      <c r="J2" s="28" t="inlineStr">
        <is>
          <t>Hold Removed</t>
        </is>
      </c>
      <c r="L2" s="28" t="inlineStr">
        <is>
          <t>0–7 Days</t>
        </is>
      </c>
    </row>
    <row r="3">
      <c r="A3" s="29" t="inlineStr">
        <is>
          <t>Early Childhood Foundations</t>
        </is>
      </c>
      <c r="B3" s="29" t="inlineStr">
        <is>
          <t>East Ridge Campus</t>
        </is>
      </c>
      <c r="C3" s="29" t="inlineStr">
        <is>
          <t>Administrative</t>
        </is>
      </c>
      <c r="E3" s="29" t="inlineStr">
        <is>
          <t>Prerequisite Review</t>
        </is>
      </c>
      <c r="F3" s="29" t="inlineStr">
        <is>
          <t>Academic</t>
        </is>
      </c>
      <c r="G3" s="29" t="inlineStr">
        <is>
          <t>Normal</t>
        </is>
      </c>
      <c r="H3" s="29" t="inlineStr">
        <is>
          <t>Morgan Reed</t>
        </is>
      </c>
      <c r="I3" s="29" t="inlineStr">
        <is>
          <t>In Progress</t>
        </is>
      </c>
      <c r="J3" s="29" t="inlineStr">
        <is>
          <t>Requirement Completed</t>
        </is>
      </c>
      <c r="L3" s="29" t="inlineStr">
        <is>
          <t>8–14 Days</t>
        </is>
      </c>
    </row>
    <row r="4">
      <c r="A4" s="28" t="inlineStr">
        <is>
          <t>Information Technology Support</t>
        </is>
      </c>
      <c r="B4" s="28" t="inlineStr">
        <is>
          <t>Lakeside Campus</t>
        </is>
      </c>
      <c r="C4" s="28" t="inlineStr">
        <is>
          <t>Advising</t>
        </is>
      </c>
      <c r="E4" s="28" t="inlineStr">
        <is>
          <t>Registration Form Incomplete</t>
        </is>
      </c>
      <c r="F4" s="28" t="inlineStr">
        <is>
          <t>Administrative</t>
        </is>
      </c>
      <c r="G4" s="28" t="inlineStr">
        <is>
          <t>High</t>
        </is>
      </c>
      <c r="H4" s="28" t="inlineStr">
        <is>
          <t>Casey Brooks</t>
        </is>
      </c>
      <c r="I4" s="28" t="inlineStr">
        <is>
          <t>Waiting on Learner</t>
        </is>
      </c>
      <c r="J4" s="28" t="inlineStr">
        <is>
          <t>Exception Approved</t>
        </is>
      </c>
      <c r="L4" s="28" t="inlineStr">
        <is>
          <t>15–30 Days</t>
        </is>
      </c>
    </row>
    <row r="5">
      <c r="A5" s="29" t="inlineStr">
        <is>
          <t>Medical Office Support</t>
        </is>
      </c>
      <c r="B5" s="29" t="inlineStr">
        <is>
          <t>Westbrook Training Center</t>
        </is>
      </c>
      <c r="C5" s="29" t="inlineStr">
        <is>
          <t>Financial</t>
        </is>
      </c>
      <c r="E5" s="29" t="inlineStr">
        <is>
          <t>Residency Classification Review</t>
        </is>
      </c>
      <c r="F5" s="29" t="inlineStr">
        <is>
          <t>Administrative</t>
        </is>
      </c>
      <c r="G5" s="29" t="inlineStr">
        <is>
          <t>Critical</t>
        </is>
      </c>
      <c r="H5" s="29" t="inlineStr">
        <is>
          <t>Taylor Quinn</t>
        </is>
      </c>
      <c r="I5" s="29" t="inlineStr">
        <is>
          <t>Waiting on Department</t>
        </is>
      </c>
      <c r="J5" s="29" t="inlineStr">
        <is>
          <t>Duplicate Hold Closed</t>
        </is>
      </c>
      <c r="L5" s="29" t="inlineStr">
        <is>
          <t>31–60 Days</t>
        </is>
      </c>
    </row>
    <row r="6">
      <c r="A6" s="28" t="inlineStr">
        <is>
          <t>Skilled Trades Readiness</t>
        </is>
      </c>
      <c r="B6" s="28" t="inlineStr">
        <is>
          <t>Online</t>
        </is>
      </c>
      <c r="C6" s="28" t="inlineStr">
        <is>
          <t>Health Documentation</t>
        </is>
      </c>
      <c r="E6" s="28" t="inlineStr">
        <is>
          <t>Required Advising Meeting</t>
        </is>
      </c>
      <c r="F6" s="28" t="inlineStr">
        <is>
          <t>Advising</t>
        </is>
      </c>
      <c r="H6" s="28" t="inlineStr">
        <is>
          <t>Avery Parker</t>
        </is>
      </c>
      <c r="I6" s="28" t="inlineStr">
        <is>
          <t>Escalated</t>
        </is>
      </c>
      <c r="J6" s="28" t="inlineStr">
        <is>
          <t>Referred to Another Office</t>
        </is>
      </c>
      <c r="L6" s="28" t="inlineStr">
        <is>
          <t>61+ Days</t>
        </is>
      </c>
    </row>
    <row r="7">
      <c r="A7" s="29" t="inlineStr">
        <is>
          <t>Community Leadership Program</t>
        </is>
      </c>
      <c r="C7" s="29" t="inlineStr">
        <is>
          <t>Records</t>
        </is>
      </c>
      <c r="E7" s="29" t="inlineStr">
        <is>
          <t>Program Plan Approval</t>
        </is>
      </c>
      <c r="F7" s="29" t="inlineStr">
        <is>
          <t>Advising</t>
        </is>
      </c>
      <c r="H7" s="29" t="inlineStr">
        <is>
          <t>Riley Morgan</t>
        </is>
      </c>
      <c r="I7" s="29" t="inlineStr">
        <is>
          <t>Resolved</t>
        </is>
      </c>
      <c r="J7" s="29" t="inlineStr">
        <is>
          <t>Canceled Without Resolution</t>
        </is>
      </c>
    </row>
    <row r="8">
      <c r="A8" s="28" t="inlineStr">
        <is>
          <t>Project Coordination Certificate</t>
        </is>
      </c>
      <c r="C8" s="28" t="inlineStr">
        <is>
          <t>Technology Access</t>
        </is>
      </c>
      <c r="E8" s="28" t="inlineStr">
        <is>
          <t>Outstanding Balance Review</t>
        </is>
      </c>
      <c r="F8" s="28" t="inlineStr">
        <is>
          <t>Financial</t>
        </is>
      </c>
      <c r="H8" s="28" t="inlineStr">
        <is>
          <t>Cameron Stone</t>
        </is>
      </c>
      <c r="I8" s="28" t="inlineStr">
        <is>
          <t>Canceled</t>
        </is>
      </c>
    </row>
    <row r="9">
      <c r="A9" s="29" t="inlineStr">
        <is>
          <t>Workforce Bridge Program</t>
        </is>
      </c>
      <c r="E9" s="29" t="inlineStr">
        <is>
          <t>Sponsorship Authorization Review</t>
        </is>
      </c>
      <c r="F9" s="29" t="inlineStr">
        <is>
          <t>Financial</t>
        </is>
      </c>
      <c r="H9" s="29" t="inlineStr">
        <is>
          <t>Drew Ellis</t>
        </is>
      </c>
    </row>
    <row r="10">
      <c r="E10" s="28" t="inlineStr">
        <is>
          <t>Required Health Document</t>
        </is>
      </c>
      <c r="F10" s="28" t="inlineStr">
        <is>
          <t>Health Documentation</t>
        </is>
      </c>
      <c r="H10" s="28" t="inlineStr">
        <is>
          <t>Sydney Hart</t>
        </is>
      </c>
    </row>
    <row r="11">
      <c r="E11" s="29" t="inlineStr">
        <is>
          <t>Immunization Record Review</t>
        </is>
      </c>
      <c r="F11" s="29" t="inlineStr">
        <is>
          <t>Health Documentation</t>
        </is>
      </c>
    </row>
    <row r="12">
      <c r="E12" s="28" t="inlineStr">
        <is>
          <t>Missing Prior School Record</t>
        </is>
      </c>
      <c r="F12" s="28" t="inlineStr">
        <is>
          <t>Records</t>
        </is>
      </c>
    </row>
    <row r="13">
      <c r="E13" s="29" t="inlineStr">
        <is>
          <t>Identity Document Review</t>
        </is>
      </c>
      <c r="F13" s="29" t="inlineStr">
        <is>
          <t>Records</t>
        </is>
      </c>
    </row>
    <row r="14">
      <c r="E14" s="28" t="inlineStr">
        <is>
          <t>Account Access Verification</t>
        </is>
      </c>
      <c r="F14" s="28" t="inlineStr">
        <is>
          <t>Technology Access</t>
        </is>
      </c>
    </row>
    <row r="15">
      <c r="E15" s="29" t="inlineStr">
        <is>
          <t>Multi-Factor Authentication Setup</t>
        </is>
      </c>
      <c r="F15" s="29" t="inlineStr">
        <is>
          <t>Technology Access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9CC7E3"/>
    <outlinePr summaryBelow="1" summaryRight="1"/>
    <pageSetUpPr fitToPage="1"/>
  </sheetPr>
  <dimension ref="A1:H4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7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Registration Hold Resolution Tracker Instructions</t>
        </is>
      </c>
      <c r="B1" s="2" t="n"/>
      <c r="C1" s="2" t="n"/>
      <c r="D1" s="2" t="n"/>
      <c r="E1" s="2" t="n"/>
      <c r="F1" s="2" t="n"/>
      <c r="G1" s="2" t="n"/>
      <c r="H1" s="2" t="n"/>
    </row>
    <row r="3">
      <c r="A3" s="13" t="inlineStr">
        <is>
          <t>Getting Started</t>
        </is>
      </c>
      <c r="B3" s="14" t="n"/>
      <c r="C3" s="14" t="n"/>
      <c r="D3" s="14" t="n"/>
      <c r="E3" s="14" t="n"/>
      <c r="F3" s="14" t="n"/>
      <c r="G3" s="14" t="n"/>
      <c r="H3" s="14" t="n"/>
    </row>
    <row r="4">
      <c r="A4" s="30" t="inlineStr">
        <is>
          <t>1. Set the Dashboard As of Date to the date of the operational review.</t>
        </is>
      </c>
    </row>
    <row r="5">
      <c r="A5" s="30" t="inlineStr">
        <is>
          <t>2. Enter one registration hold per row on Hold Tracker.</t>
        </is>
      </c>
    </row>
    <row r="6">
      <c r="A6" s="30" t="inlineStr">
        <is>
          <t>3. Use a unique Case ID in the format RH-####.</t>
        </is>
      </c>
    </row>
    <row r="7">
      <c r="A7" s="30" t="inlineStr">
        <is>
          <t>4. Select controlled values from the dropdown lists.</t>
        </is>
      </c>
    </row>
    <row r="8">
      <c r="A8" s="30" t="inlineStr">
        <is>
          <t>5. Update action dates and the next action after each meaningful follow-up.</t>
        </is>
      </c>
    </row>
    <row r="9">
      <c r="A9" s="30" t="inlineStr">
        <is>
          <t>6. Enter the resolution date and outcome when a hold is resolved.</t>
        </is>
      </c>
    </row>
    <row r="10">
      <c r="A10" s="30" t="inlineStr">
        <is>
          <t>7. Review Dashboard alerts and filter Hold Tracker for urgent cases.</t>
        </is>
      </c>
    </row>
    <row r="12">
      <c r="A12" s="13" t="inlineStr">
        <is>
          <t>Status Definitions</t>
        </is>
      </c>
      <c r="B12" s="14" t="n"/>
      <c r="C12" s="14" t="n"/>
      <c r="D12" s="14" t="n"/>
      <c r="E12" s="14" t="n"/>
      <c r="F12" s="14" t="n"/>
      <c r="G12" s="14" t="n"/>
      <c r="H12" s="14" t="n"/>
    </row>
    <row r="13">
      <c r="A13" s="30" t="inlineStr">
        <is>
          <t>Status</t>
        </is>
      </c>
      <c r="B13" s="30" t="inlineStr">
        <is>
          <t>Use When</t>
        </is>
      </c>
    </row>
    <row r="14">
      <c r="A14" s="30" t="inlineStr">
        <is>
          <t>Open</t>
        </is>
      </c>
      <c r="B14" s="30" t="inlineStr">
        <is>
          <t>The case has been identified, but substantive work has not started.</t>
        </is>
      </c>
    </row>
    <row r="15">
      <c r="A15" s="30" t="inlineStr">
        <is>
          <t>In Progress</t>
        </is>
      </c>
      <c r="B15" s="30" t="inlineStr">
        <is>
          <t>An owner is actively working the case.</t>
        </is>
      </c>
    </row>
    <row r="16">
      <c r="A16" s="30" t="inlineStr">
        <is>
          <t>Waiting on Learner</t>
        </is>
      </c>
      <c r="B16" s="30" t="inlineStr">
        <is>
          <t>The next required action is from the learner.</t>
        </is>
      </c>
    </row>
    <row r="17">
      <c r="A17" s="30" t="inlineStr">
        <is>
          <t>Waiting on Department</t>
        </is>
      </c>
      <c r="B17" s="30" t="inlineStr">
        <is>
          <t>The next required action is from another internal team.</t>
        </is>
      </c>
    </row>
    <row r="18">
      <c r="A18" s="30" t="inlineStr">
        <is>
          <t>Escalated</t>
        </is>
      </c>
      <c r="B18" s="30" t="inlineStr">
        <is>
          <t>The case needs elevated attention or cross-office resolution.</t>
        </is>
      </c>
    </row>
    <row r="19">
      <c r="A19" s="30" t="inlineStr">
        <is>
          <t>Resolved</t>
        </is>
      </c>
      <c r="B19" s="30" t="inlineStr">
        <is>
          <t>The hold has been addressed and closure information is complete.</t>
        </is>
      </c>
    </row>
    <row r="20">
      <c r="A20" s="30" t="inlineStr">
        <is>
          <t>Canceled</t>
        </is>
      </c>
      <c r="B20" s="30" t="inlineStr">
        <is>
          <t>The case was closed without standard resolution.</t>
        </is>
      </c>
    </row>
    <row r="22">
      <c r="A22" s="13" t="inlineStr">
        <is>
          <t>Alert Definitions</t>
        </is>
      </c>
      <c r="B22" s="14" t="n"/>
      <c r="C22" s="14" t="n"/>
      <c r="D22" s="14" t="n"/>
      <c r="E22" s="14" t="n"/>
      <c r="F22" s="14" t="n"/>
      <c r="G22" s="14" t="n"/>
      <c r="H22" s="14" t="n"/>
    </row>
    <row r="23">
      <c r="A23" s="30" t="inlineStr">
        <is>
          <t>Alert</t>
        </is>
      </c>
      <c r="B23" s="30" t="inlineStr">
        <is>
          <t>Meaning</t>
        </is>
      </c>
    </row>
    <row r="24">
      <c r="A24" s="30" t="inlineStr">
        <is>
          <t>Data Issue</t>
        </is>
      </c>
      <c r="B24" s="30" t="inlineStr">
        <is>
          <t>A required or logically consistent field needs correction.</t>
        </is>
      </c>
    </row>
    <row r="25">
      <c r="A25" s="30" t="inlineStr">
        <is>
          <t>Critical</t>
        </is>
      </c>
      <c r="B25" s="30" t="inlineStr">
        <is>
          <t>The active case has Critical priority.</t>
        </is>
      </c>
    </row>
    <row r="26">
      <c r="A26" s="30" t="inlineStr">
        <is>
          <t>Overdue</t>
        </is>
      </c>
      <c r="B26" s="30" t="inlineStr">
        <is>
          <t>The target resolution date is before the As of Date.</t>
        </is>
      </c>
    </row>
    <row r="27">
      <c r="A27" s="30" t="inlineStr">
        <is>
          <t>Follow-Up Needed</t>
        </is>
      </c>
      <c r="B27" s="30" t="inlineStr">
        <is>
          <t>A follow-up date is past due.</t>
        </is>
      </c>
    </row>
    <row r="28">
      <c r="A28" s="30" t="inlineStr">
        <is>
          <t>Unassigned</t>
        </is>
      </c>
      <c r="B28" s="30" t="inlineStr">
        <is>
          <t>The active case has no owner.</t>
        </is>
      </c>
    </row>
    <row r="29">
      <c r="A29" s="30" t="inlineStr">
        <is>
          <t>Due Soon</t>
        </is>
      </c>
      <c r="B29" s="30" t="inlineStr">
        <is>
          <t>The target date is within the configured due-soon window.</t>
        </is>
      </c>
    </row>
    <row r="31">
      <c r="A31" s="13" t="inlineStr">
        <is>
          <t>Data Handling</t>
        </is>
      </c>
      <c r="B31" s="14" t="n"/>
      <c r="C31" s="14" t="n"/>
      <c r="D31" s="14" t="n"/>
      <c r="E31" s="14" t="n"/>
      <c r="F31" s="14" t="n"/>
      <c r="G31" s="14" t="n"/>
      <c r="H31" s="14" t="n"/>
    </row>
    <row r="32">
      <c r="A32" s="30" t="inlineStr">
        <is>
          <t>• Use learner aliases and operational case IDs.</t>
        </is>
      </c>
    </row>
    <row r="33">
      <c r="A33" s="30" t="inlineStr">
        <is>
          <t>• Do not enter sensitive personal, financial, medical, or login information.</t>
        </is>
      </c>
    </row>
    <row r="34">
      <c r="A34" s="30" t="inlineStr">
        <is>
          <t>• Keep notes brief and limited to workflow information.</t>
        </is>
      </c>
    </row>
    <row r="35">
      <c r="A35" s="30" t="inlineStr">
        <is>
          <t>• This workbook does not replace official institutional systems or policies.</t>
        </is>
      </c>
    </row>
    <row r="37">
      <c r="A37" s="13" t="inlineStr">
        <is>
          <t>Review Checklist</t>
        </is>
      </c>
      <c r="B37" s="14" t="n"/>
      <c r="C37" s="14" t="n"/>
      <c r="D37" s="14" t="n"/>
      <c r="E37" s="14" t="n"/>
      <c r="F37" s="14" t="n"/>
      <c r="G37" s="14" t="n"/>
      <c r="H37" s="14" t="n"/>
    </row>
    <row r="38">
      <c r="A38" s="30" t="inlineStr">
        <is>
          <t>☐ Confirm the As of Date.</t>
        </is>
      </c>
    </row>
    <row r="39">
      <c r="A39" s="30" t="inlineStr">
        <is>
          <t>☐ Review Critical and Overdue cases.</t>
        </is>
      </c>
    </row>
    <row r="40">
      <c r="A40" s="30" t="inlineStr">
        <is>
          <t>☐ Assign owners to unassigned active cases.</t>
        </is>
      </c>
    </row>
    <row r="41">
      <c r="A41" s="30" t="inlineStr">
        <is>
          <t>☐ Review Follow-Up Needed records.</t>
        </is>
      </c>
    </row>
    <row r="42">
      <c r="A42" s="30" t="inlineStr">
        <is>
          <t>☐ Correct all Data Issue records.</t>
        </is>
      </c>
    </row>
    <row r="43">
      <c r="A43" s="30" t="inlineStr">
        <is>
          <t>☐ Confirm resolved cases include closure information.</t>
        </is>
      </c>
    </row>
    <row r="44">
      <c r="A44" s="30" t="inlineStr">
        <is>
          <t>☐ Confirm case IDs are unique.</t>
        </is>
      </c>
    </row>
    <row r="45">
      <c r="A45" s="30" t="inlineStr">
        <is>
          <t>☐ Save the workbook in approved internal storage.</t>
        </is>
      </c>
    </row>
  </sheetData>
  <pageMargins left="0.75" right="0.75" top="1" bottom="1" header="0.5" footer="0.5"/>
  <pageSetup orientation="portrait" fitToHeight="0" fitToWidth="1"/>
  <headerFooter>
    <oddHeader/>
    <oddFooter>&amp;CRegistration Hold Resolution Tracker | Internal operational use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2026-09-06T10:13:27Z</dcterms:created>
  <dcterms:modified xmlns:dcterms="http://purl.org/dc/terms/" xmlns:xsi="http://www.w3.org/2001/XMLSchema-instance" xsi:type="dcterms:W3CDTF">2026-09-06T10:13:29+00:00Z</dcterms:modified>
</cp:coreProperties>
</file>