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tables/table3.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Request Tracker" sheetId="2" state="visible" r:id="rId2"/>
    <sheet xmlns:r="http://schemas.openxmlformats.org/officeDocument/2006/relationships" name="Settings &amp; Lists" sheetId="3" state="visible" r:id="rId3"/>
    <sheet xmlns:r="http://schemas.openxmlformats.org/officeDocument/2006/relationships" name="Instructions" sheetId="4" state="visible" r:id="rId4"/>
  </sheets>
  <definedNames>
    <definedName name="_xlnm._FilterDatabase" localSheetId="1" hidden="1">'Request Tracker'!$A$5:$X$255</definedName>
  </definedNames>
  <calcPr calcId="124519" calcMode="auto" fullCalcOnLoad="1" forceFullCalc="1"/>
</workbook>
</file>

<file path=xl/styles.xml><?xml version="1.0" encoding="utf-8"?>
<styleSheet xmlns="http://schemas.openxmlformats.org/spreadsheetml/2006/main">
  <numFmts count="3">
    <numFmt numFmtId="164" formatCode="mm/dd/yyyy"/>
    <numFmt numFmtId="165" formatCode="0.0 &quot;days&quot;"/>
    <numFmt numFmtId="166" formatCode="$#,##0.00"/>
  </numFmts>
  <fonts count="9">
    <font>
      <name val="Calibri"/>
      <family val="2"/>
      <color theme="1"/>
      <sz val="11"/>
      <scheme val="minor"/>
    </font>
    <font>
      <b val="1"/>
      <color rgb="00FFFFFF"/>
      <sz val="18"/>
    </font>
    <font>
      <b val="1"/>
      <color rgb="00183B4E"/>
    </font>
    <font>
      <i val="1"/>
      <color rgb="0049636C"/>
    </font>
    <font>
      <b val="1"/>
      <color rgb="00183B4E"/>
      <sz val="20"/>
    </font>
    <font>
      <b val="1"/>
      <color rgb="00FFFFFF"/>
    </font>
    <font>
      <b val="1"/>
      <color rgb="008B2F26"/>
    </font>
    <font>
      <color rgb="0026383D"/>
      <sz val="10"/>
    </font>
    <font>
      <b val="1"/>
      <color rgb="00FFFFFF"/>
      <sz val="11"/>
    </font>
  </fonts>
  <fills count="8">
    <fill>
      <patternFill/>
    </fill>
    <fill>
      <patternFill patternType="gray125"/>
    </fill>
    <fill>
      <patternFill patternType="solid">
        <fgColor rgb="00183B4E"/>
      </patternFill>
    </fill>
    <fill>
      <patternFill patternType="solid">
        <fgColor rgb="00E7ECEE"/>
      </patternFill>
    </fill>
    <fill>
      <patternFill patternType="solid">
        <fgColor rgb="00FFFFFF"/>
      </patternFill>
    </fill>
    <fill>
      <patternFill patternType="solid">
        <fgColor rgb="002F6F73"/>
      </patternFill>
    </fill>
    <fill>
      <patternFill patternType="solid">
        <fgColor rgb="00F3F7F6"/>
      </patternFill>
    </fill>
    <fill>
      <patternFill patternType="solid">
        <fgColor rgb="00FFF1C9"/>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41">
    <xf numFmtId="0" fontId="0" fillId="0" borderId="0" pivotButton="0" quotePrefix="0" xfId="0"/>
    <xf numFmtId="0" fontId="1" fillId="2" borderId="0" applyAlignment="1" pivotButton="0" quotePrefix="0" xfId="0">
      <alignment horizontal="left" vertical="center"/>
    </xf>
    <xf numFmtId="0" fontId="0" fillId="2" borderId="0" pivotButton="0" quotePrefix="0" xfId="0"/>
    <xf numFmtId="0" fontId="2" fillId="0" borderId="0" pivotButton="0" quotePrefix="0" xfId="0"/>
    <xf numFmtId="164" fontId="0" fillId="3" borderId="1" pivotButton="0" quotePrefix="0" xfId="0"/>
    <xf numFmtId="0" fontId="3" fillId="0" borderId="0" applyAlignment="1" pivotButton="0" quotePrefix="0" xfId="0">
      <alignment wrapText="1"/>
    </xf>
    <xf numFmtId="0" fontId="2" fillId="4" borderId="1" applyAlignment="1" pivotButton="0" quotePrefix="0" xfId="0">
      <alignment vertical="center" wrapText="1"/>
    </xf>
    <xf numFmtId="0" fontId="0" fillId="4" borderId="1" pivotButton="0" quotePrefix="0" xfId="0"/>
    <xf numFmtId="0" fontId="4" fillId="3" borderId="1" applyAlignment="1" pivotButton="0" quotePrefix="0" xfId="0">
      <alignment horizontal="center" vertical="center"/>
    </xf>
    <xf numFmtId="165" fontId="4" fillId="3" borderId="1" applyAlignment="1" pivotButton="0" quotePrefix="0" xfId="0">
      <alignment horizontal="center" vertical="center"/>
    </xf>
    <xf numFmtId="0" fontId="2" fillId="3" borderId="1" applyAlignment="1" pivotButton="0" quotePrefix="0" xfId="0">
      <alignment vertical="center" wrapText="1"/>
    </xf>
    <xf numFmtId="0" fontId="0" fillId="3" borderId="1" pivotButton="0" quotePrefix="0" xfId="0"/>
    <xf numFmtId="0" fontId="5" fillId="5" borderId="1" pivotButton="0" quotePrefix="0" xfId="0"/>
    <xf numFmtId="0" fontId="0" fillId="6" borderId="1" pivotButton="0" quotePrefix="0" xfId="0"/>
    <xf numFmtId="1" fontId="0" fillId="6" borderId="1" pivotButton="0" quotePrefix="0" xfId="0"/>
    <xf numFmtId="1" fontId="0" fillId="4" borderId="1" pivotButton="0" quotePrefix="0" xfId="0"/>
    <xf numFmtId="164" fontId="0" fillId="6" borderId="1" pivotButton="0" quotePrefix="0" xfId="0"/>
    <xf numFmtId="164" fontId="0" fillId="4" borderId="1" pivotButton="0" quotePrefix="0" xfId="0"/>
    <xf numFmtId="0" fontId="6" fillId="0" borderId="0" applyAlignment="1" pivotButton="0" quotePrefix="0" xfId="0">
      <alignment wrapText="1"/>
    </xf>
    <xf numFmtId="0" fontId="5" fillId="5" borderId="1" applyAlignment="1" pivotButton="0" quotePrefix="0" xfId="0">
      <alignment horizontal="center" vertical="center" wrapText="1"/>
    </xf>
    <xf numFmtId="0" fontId="7" fillId="7" borderId="1" pivotButton="0" quotePrefix="0" xfId="0"/>
    <xf numFmtId="164" fontId="7" fillId="7" borderId="1" pivotButton="0" quotePrefix="0" xfId="0"/>
    <xf numFmtId="0" fontId="7" fillId="7" borderId="1" applyAlignment="1" pivotButton="0" quotePrefix="0" xfId="0">
      <alignment horizontal="left" vertical="top" wrapText="1"/>
    </xf>
    <xf numFmtId="166" fontId="7" fillId="3" borderId="1" pivotButton="0" quotePrefix="0" xfId="0"/>
    <xf numFmtId="1" fontId="7" fillId="3" borderId="1" pivotButton="0" quotePrefix="0" xfId="0"/>
    <xf numFmtId="164" fontId="7" fillId="3" borderId="1" pivotButton="0" quotePrefix="0" xfId="0"/>
    <xf numFmtId="0" fontId="7" fillId="3" borderId="1" pivotButton="0" quotePrefix="0" xfId="0"/>
    <xf numFmtId="0" fontId="7" fillId="3" borderId="1" applyAlignment="1" pivotButton="0" quotePrefix="0" xfId="0">
      <alignment horizontal="left" vertical="top" wrapText="1"/>
    </xf>
    <xf numFmtId="0" fontId="5" fillId="5" borderId="1" applyAlignment="1" pivotButton="0" quotePrefix="0" xfId="0">
      <alignment wrapText="1"/>
    </xf>
    <xf numFmtId="0" fontId="0" fillId="7" borderId="1" pivotButton="0" quotePrefix="0" xfId="0"/>
    <xf numFmtId="1" fontId="0" fillId="7" borderId="1" pivotButton="0" quotePrefix="0" xfId="0"/>
    <xf numFmtId="166" fontId="0" fillId="7" borderId="1" pivotButton="0" quotePrefix="0" xfId="0"/>
    <xf numFmtId="164" fontId="0" fillId="7" borderId="1" pivotButton="0" quotePrefix="0" xfId="0"/>
    <xf numFmtId="0" fontId="0" fillId="0" borderId="1" pivotButton="0" quotePrefix="0" xfId="0"/>
    <xf numFmtId="1" fontId="0" fillId="3" borderId="1" pivotButton="0" quotePrefix="0" xfId="0"/>
    <xf numFmtId="0" fontId="8" fillId="5" borderId="1" applyAlignment="1" pivotButton="0" quotePrefix="0" xfId="0">
      <alignment horizontal="left" vertical="center"/>
    </xf>
    <xf numFmtId="0" fontId="7" fillId="6" borderId="1" applyAlignment="1" pivotButton="0" quotePrefix="0" xfId="0">
      <alignment horizontal="left" vertical="top" wrapText="1"/>
    </xf>
    <xf numFmtId="0" fontId="0" fillId="6" borderId="1" applyAlignment="1" pivotButton="0" quotePrefix="0" xfId="0">
      <alignment horizontal="left" vertical="top" wrapText="1"/>
    </xf>
    <xf numFmtId="0" fontId="0" fillId="4" borderId="1" applyAlignment="1" pivotButton="0" quotePrefix="0" xfId="0">
      <alignment horizontal="left" vertical="top" wrapText="1"/>
    </xf>
    <xf numFmtId="166" fontId="7" fillId="3" borderId="1" pivotButton="0" quotePrefix="0" xfId="0"/>
    <xf numFmtId="166" fontId="0" fillId="7" borderId="1" pivotButton="0" quotePrefix="0" xfId="0"/>
  </cellXfs>
  <cellStyles count="1">
    <cellStyle name="Normal" xfId="0" builtinId="0" hidden="0"/>
  </cellStyles>
  <dxfs count="7">
    <dxf>
      <font>
        <b val="1"/>
        <color rgb="008B2F26"/>
      </font>
      <fill>
        <patternFill patternType="solid">
          <fgColor rgb="00F4D9D6"/>
        </patternFill>
      </fill>
    </dxf>
    <dxf>
      <font>
        <b val="1"/>
        <color rgb="008B2F26"/>
      </font>
      <fill>
        <patternFill patternType="solid">
          <fgColor rgb="00FBE8B6"/>
        </patternFill>
      </fill>
    </dxf>
    <dxf>
      <font>
        <b val="1"/>
        <color rgb="002F7D5B"/>
      </font>
      <fill>
        <patternFill patternType="solid">
          <fgColor rgb="00DCEFE6"/>
        </patternFill>
      </fill>
    </dxf>
    <dxf>
      <fill>
        <patternFill patternType="solid">
          <fgColor rgb="00FBE8B6"/>
        </patternFill>
      </fill>
    </dxf>
    <dxf>
      <font>
        <b val="1"/>
        <color rgb="00183B4E"/>
      </font>
      <fill>
        <patternFill patternType="solid">
          <fgColor rgb="00FBE8B6"/>
        </patternFill>
      </fill>
    </dxf>
    <dxf>
      <font>
        <color rgb="006D7477"/>
      </font>
      <fill>
        <patternFill patternType="solid">
          <fgColor rgb="00E5E7E9"/>
        </patternFill>
      </fill>
    </dxf>
    <dxf>
      <font>
        <b val="1"/>
        <color rgb="00FFFFFF"/>
      </font>
      <fill>
        <patternFill patternType="solid">
          <fgColor rgb="00B7473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Requests by Status</a:t>
            </a:r>
          </a:p>
        </rich>
      </tx>
    </title>
    <plotArea>
      <barChart>
        <barDir val="bar"/>
        <grouping val="clustered"/>
        <ser>
          <idx val="0"/>
          <order val="0"/>
          <tx>
            <strRef>
              <f>'Dashboard'!B17</f>
            </strRef>
          </tx>
          <spPr>
            <a:solidFill xmlns:a="http://schemas.openxmlformats.org/drawingml/2006/main">
              <a:srgbClr val="2F6F73"/>
            </a:solidFill>
            <a:ln xmlns:a="http://schemas.openxmlformats.org/drawingml/2006/main">
              <a:solidFill>
                <a:srgbClr val="2F6F73"/>
              </a:solidFill>
              <a:prstDash val="solid"/>
            </a:ln>
          </spPr>
          <cat>
            <numRef>
              <f>'Dashboard'!$A$18:$A$24</f>
            </numRef>
          </cat>
          <val>
            <numRef>
              <f>'Dashboard'!$B$18:$B$24</f>
            </numRef>
          </val>
        </ser>
        <dLbls>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Requests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None</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Requests Received by Month</a:t>
            </a:r>
          </a:p>
        </rich>
      </tx>
    </title>
    <plotArea>
      <lineChart>
        <grouping val="standard"/>
        <ser>
          <idx val="0"/>
          <order val="0"/>
          <tx>
            <strRef>
              <f>'Dashboard'!C27</f>
            </strRef>
          </tx>
          <spPr>
            <a:ln xmlns:a="http://schemas.openxmlformats.org/drawingml/2006/main" w="24000">
              <a:solidFill>
                <a:srgbClr val="2F6F73"/>
              </a:solidFill>
              <a:prstDash val="solid"/>
            </a:ln>
          </spPr>
          <marker>
            <symbol val="circle"/>
            <size val="7"/>
            <spPr>
              <a:ln xmlns:a="http://schemas.openxmlformats.org/drawingml/2006/main">
                <a:prstDash val="solid"/>
              </a:ln>
            </spPr>
          </marker>
          <cat>
            <numRef>
              <f>'Dashboard'!$B$28:$B$33</f>
            </numRef>
          </cat>
          <val>
            <numRef>
              <f>'Dashboard'!$C$28:$C$33</f>
            </numRef>
          </val>
        </ser>
        <axId val="10"/>
        <axId val="100"/>
      </lineChart>
      <catAx>
        <axId val="10"/>
        <scaling>
          <orientation val="minMax"/>
        </scaling>
        <axPos val="l"/>
        <title>
          <tx>
            <rich>
              <a:bodyPr xmlns:a="http://schemas.openxmlformats.org/drawingml/2006/main"/>
              <a:p xmlns:a="http://schemas.openxmlformats.org/drawingml/2006/main">
                <a:pPr>
                  <a:defRPr/>
                </a:pPr>
                <a:r>
                  <a:t>None</a:t>
                </a:r>
              </a:p>
            </rich>
          </tx>
        </title>
        <majorTickMark val="none"/>
        <minorTickMark val="none"/>
        <crossAx val="100"/>
        <lblOffset val="100"/>
      </catAx>
      <valAx>
        <axId val="100"/>
        <scaling>
          <orientation val="minMax"/>
          <min val="0"/>
        </scaling>
        <axPos val="l"/>
        <majorGridlines/>
        <title>
          <tx>
            <rich>
              <a:bodyPr xmlns:a="http://schemas.openxmlformats.org/drawingml/2006/main"/>
              <a:p xmlns:a="http://schemas.openxmlformats.org/drawingml/2006/main">
                <a:pPr>
                  <a:defRPr/>
                </a:pPr>
                <a:r>
                  <a:t>Requests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3</col>
      <colOff>0</colOff>
      <row>16</row>
      <rowOff>0</rowOff>
    </from>
    <ext cx="486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3</col>
      <colOff>0</colOff>
      <row>32</row>
      <rowOff>0</rowOff>
    </from>
    <ext cx="4860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Requests" displayName="tblRequests" ref="A5:X255" headerRowCount="1">
  <autoFilter ref="A5:X255"/>
  <tableColumns count="24">
    <tableColumn id="1" name="Request ID"/>
    <tableColumn id="2" name="Date Received"/>
    <tableColumn id="3" name="Requester Initials"/>
    <tableColumn id="4" name="Requester Reference ID"/>
    <tableColumn id="5" name="Request Type"/>
    <tableColumn id="6" name="Delivery Method"/>
    <tableColumn id="7" name="Destination Organization"/>
    <tableColumn id="8" name="Assigned To"/>
    <tableColumn id="9" name="Priority"/>
    <tableColumn id="10" name="Status"/>
    <tableColumn id="11" name="Hold Reason"/>
    <tableColumn id="12" name="Fee Status"/>
    <tableColumn id="13" name="Amount Due"/>
    <tableColumn id="14" name="Date Sent"/>
    <tableColumn id="15" name="Date Closed"/>
    <tableColumn id="16" name="SLA Days"/>
    <tableColumn id="17" name="Due Date"/>
    <tableColumn id="18" name="Age (Business Days)"/>
    <tableColumn id="19" name="Turnaround Days"/>
    <tableColumn id="20" name="Days to Due"/>
    <tableColumn id="21" name="Overdue Flag"/>
    <tableColumn id="22" name="Data Check"/>
    <tableColumn id="23" name="Notes"/>
    <tableColumn id="24" name="Last Updated"/>
  </tableColumns>
  <tableStyleInfo name="TableStyleMedium2" showFirstColumn="0" showLastColumn="0" showRowStripes="1" showColumnStripes="0"/>
</table>
</file>

<file path=xl/tables/table2.xml><?xml version="1.0" encoding="utf-8"?>
<table xmlns="http://schemas.openxmlformats.org/spreadsheetml/2006/main" id="2" name="tblServiceLevels" displayName="tblServiceLevels" ref="A4:C8" headerRowCount="1">
  <autoFilter ref="A4:C8"/>
  <tableColumns count="3">
    <tableColumn id="1" name="Request Type"/>
    <tableColumn id="2" name="SLA Business Days"/>
    <tableColumn id="3" name="Default Fee"/>
  </tableColumns>
  <tableStyleInfo name="TableStyleMedium2" showRowStripes="1" showColumnStripes="0"/>
</table>
</file>

<file path=xl/tables/table3.xml><?xml version="1.0" encoding="utf-8"?>
<table xmlns="http://schemas.openxmlformats.org/spreadsheetml/2006/main" id="3" name="tblHolidays" displayName="tblHolidays" ref="G12:H22" headerRowCount="1">
  <autoFilter ref="G12:H22"/>
  <tableColumns count="2">
    <tableColumn id="7" name="Holiday Date"/>
    <tableColumn id="8" name="Holiday Name"/>
  </tableColumns>
  <tableStyleInfo name="TableStyleMedium2"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table" Target="/xl/tables/table3.xml" Id="rId2"/></Relationships>
</file>

<file path=xl/worksheets/sheet1.xml><?xml version="1.0" encoding="utf-8"?>
<worksheet xmlns="http://schemas.openxmlformats.org/spreadsheetml/2006/main">
  <sheetPr>
    <outlinePr summaryBelow="1" summaryRight="1"/>
    <pageSetUpPr/>
  </sheetPr>
  <dimension ref="A1:H101"/>
  <sheetViews>
    <sheetView showGridLines="0" workbookViewId="0">
      <selection activeCell="A1" sqref="A1"/>
    </sheetView>
  </sheetViews>
  <sheetFormatPr baseColWidth="8" defaultRowHeight="15"/>
  <cols>
    <col hidden="1" width="13" customWidth="1" min="1" max="1"/>
    <col width="19" customWidth="1" min="2" max="2"/>
    <col width="19" customWidth="1" min="3" max="3"/>
    <col width="19" customWidth="1" min="4" max="4"/>
    <col width="19" customWidth="1" min="5" max="5"/>
    <col width="19" customWidth="1" min="6" max="6"/>
    <col width="19" customWidth="1" min="7" max="7"/>
    <col width="19" customWidth="1" min="8" max="8"/>
  </cols>
  <sheetData>
    <row r="1" ht="28" customHeight="1">
      <c r="A1" s="1" t="inlineStr">
        <is>
          <t>Transcript Request Tracker Dashboard</t>
        </is>
      </c>
    </row>
    <row r="2">
      <c r="A2" s="3" t="inlineStr">
        <is>
          <t>As of</t>
        </is>
      </c>
      <c r="B2" s="4">
        <f>TODAY()</f>
        <v/>
      </c>
    </row>
    <row r="3" ht="30" customHeight="1">
      <c r="A3" s="5" t="inlineStr">
        <is>
          <t>Use the Request Tracker sheet to enter and update requests. Dashboard results refresh from the tracker data.</t>
        </is>
      </c>
    </row>
    <row r="4"/>
    <row r="5" ht="33" customHeight="1">
      <c r="A5" s="6" t="inlineStr">
        <is>
          <t>Open Requests</t>
        </is>
      </c>
      <c r="B5" s="7" t="n"/>
      <c r="C5" s="6" t="inlineStr">
        <is>
          <t>Overdue Requests</t>
        </is>
      </c>
      <c r="D5" s="7" t="n"/>
      <c r="E5" s="6" t="inlineStr">
        <is>
          <t>Due in Next 3 Business Days</t>
        </is>
      </c>
      <c r="F5" s="7" t="n"/>
      <c r="G5" s="6" t="inlineStr">
        <is>
          <t>Requests on Hold</t>
        </is>
      </c>
      <c r="H5" s="7" t="n"/>
    </row>
    <row r="6" ht="34" customHeight="1">
      <c r="A6" s="8">
        <f>COUNTIFS(tblRequests[Request ID],"&lt;&gt;")-COUNTIFS(tblRequests[Status],"Sent")-COUNTIFS(tblRequests[Status],"Canceled")</f>
        <v/>
      </c>
      <c r="B6" s="7" t="n"/>
      <c r="C6" s="8">
        <f>COUNTIFS(tblRequests[Overdue Flag],"OVERDUE")</f>
        <v/>
      </c>
      <c r="D6" s="7" t="n"/>
      <c r="E6" s="8">
        <f>COUNTIFS(tblRequests[Request ID],"&lt;&gt;",tblRequests[Due Date],"&gt;="&amp;TODAY(),tblRequests[Due Date],"&lt;="&amp;WORKDAY(TODAY(),3,'Settings &amp; Lists'!$G$13:$G$22),tblRequests[Status],"&lt;&gt;Sent",tblRequests[Status],"&lt;&gt;Canceled")</f>
        <v/>
      </c>
      <c r="F6" s="7" t="n"/>
      <c r="G6" s="8">
        <f>COUNTIFS(tblRequests[Status],"On Hold")</f>
        <v/>
      </c>
      <c r="H6" s="7" t="n"/>
    </row>
    <row r="7">
      <c r="A7" s="7" t="n"/>
      <c r="B7" s="7" t="n"/>
      <c r="C7" s="7" t="n"/>
      <c r="D7" s="7" t="n"/>
      <c r="E7" s="7" t="n"/>
      <c r="F7" s="7" t="n"/>
      <c r="G7" s="7" t="n"/>
      <c r="H7" s="7" t="n"/>
    </row>
    <row r="8"/>
    <row r="9" ht="33" customHeight="1">
      <c r="A9" s="6" t="inlineStr">
        <is>
          <t>Received in Last 30 Days</t>
        </is>
      </c>
      <c r="B9" s="7" t="n"/>
      <c r="C9" s="6" t="inlineStr">
        <is>
          <t>Sent in Last 30 Days</t>
        </is>
      </c>
      <c r="D9" s="7" t="n"/>
      <c r="E9" s="6" t="inlineStr">
        <is>
          <t>Average Turnaround, Last 30 Days</t>
        </is>
      </c>
      <c r="F9" s="7" t="n"/>
      <c r="G9" s="6" t="inlineStr">
        <is>
          <t>Records Needing Review</t>
        </is>
      </c>
      <c r="H9" s="7" t="n"/>
    </row>
    <row r="10" ht="34" customHeight="1">
      <c r="A10" s="8">
        <f>COUNTIFS(tblRequests[Date Received],"&gt;="&amp;TODAY()-29,tblRequests[Date Received],"&lt;="&amp;TODAY())</f>
        <v/>
      </c>
      <c r="B10" s="7" t="n"/>
      <c r="C10" s="8">
        <f>COUNTIFS(tblRequests[Date Sent],"&gt;="&amp;TODAY()-29,tblRequests[Date Sent],"&lt;="&amp;TODAY())</f>
        <v/>
      </c>
      <c r="D10" s="7" t="n"/>
      <c r="E10" s="9">
        <f>IFERROR(AVERAGEIFS(tblRequests[Turnaround Days],tblRequests[Date Sent],"&gt;="&amp;TODAY()-29,tblRequests[Date Sent],"&lt;="&amp;TODAY()),"—")</f>
        <v/>
      </c>
      <c r="F10" s="7" t="n"/>
      <c r="G10" s="8">
        <f>COUNTIFS(tblRequests[Data Check],"&lt;&gt;OK",tblRequests[Data Check],"&lt;&gt;")</f>
        <v/>
      </c>
      <c r="H10" s="7" t="n"/>
    </row>
    <row r="11">
      <c r="A11" s="7" t="n"/>
      <c r="B11" s="7" t="n"/>
      <c r="C11" s="7" t="n"/>
      <c r="D11" s="7" t="n"/>
      <c r="E11" s="7" t="n"/>
      <c r="F11" s="7" t="n"/>
      <c r="G11" s="7" t="n"/>
      <c r="H11" s="7" t="n"/>
    </row>
    <row r="12"/>
    <row r="13" ht="28" customHeight="1">
      <c r="A13" s="10">
        <f>IF(COUNTIFS(tblRequests[Data Check],"&lt;&gt;OK",tblRequests[Data Check],"&lt;&gt;")&gt;0,"Review "&amp;COUNTIFS(tblRequests[Data Check],"&lt;&gt;OK",tblRequests[Data Check],"&lt;&gt;")&amp;" record(s) with missing or inconsistent information.",IF(COUNTIFS(tblRequests[Overdue Flag],"OVERDUE")&gt;0,"Review "&amp;COUNTIFS(tblRequests[Overdue Flag],"OVERDUE")&amp;" overdue request(s).","No tracker exceptions currently require review."))</f>
        <v/>
      </c>
      <c r="B13" s="11" t="n"/>
      <c r="C13" s="11" t="n"/>
      <c r="D13" s="11" t="n"/>
      <c r="E13" s="11" t="n"/>
      <c r="F13" s="11" t="n"/>
      <c r="G13" s="11" t="n"/>
      <c r="H13" s="11" t="n"/>
    </row>
    <row r="14" ht="18" customHeight="1">
      <c r="A14" s="11" t="n"/>
      <c r="B14" s="11" t="n"/>
      <c r="C14" s="11" t="n"/>
      <c r="D14" s="11" t="n"/>
      <c r="E14" s="11" t="n"/>
      <c r="F14" s="11" t="n"/>
      <c r="G14" s="11" t="n"/>
      <c r="H14" s="11" t="n"/>
    </row>
    <row r="15"/>
    <row r="16"/>
    <row r="17">
      <c r="A17" s="12" t="inlineStr">
        <is>
          <t>Status</t>
        </is>
      </c>
      <c r="B17" s="12" t="inlineStr">
        <is>
          <t>Request Count</t>
        </is>
      </c>
    </row>
    <row r="18">
      <c r="A18" s="13" t="inlineStr">
        <is>
          <t>New</t>
        </is>
      </c>
      <c r="B18" s="14">
        <f>COUNTIFS(tblRequests[Status],A18)</f>
        <v/>
      </c>
    </row>
    <row r="19">
      <c r="A19" s="7" t="inlineStr">
        <is>
          <t>In Review</t>
        </is>
      </c>
      <c r="B19" s="15">
        <f>COUNTIFS(tblRequests[Status],A19)</f>
        <v/>
      </c>
    </row>
    <row r="20">
      <c r="A20" s="13" t="inlineStr">
        <is>
          <t>Awaiting Information</t>
        </is>
      </c>
      <c r="B20" s="14">
        <f>COUNTIFS(tblRequests[Status],A20)</f>
        <v/>
      </c>
    </row>
    <row r="21">
      <c r="A21" s="7" t="inlineStr">
        <is>
          <t>On Hold</t>
        </is>
      </c>
      <c r="B21" s="15">
        <f>COUNTIFS(tblRequests[Status],A21)</f>
        <v/>
      </c>
    </row>
    <row r="22">
      <c r="A22" s="13" t="inlineStr">
        <is>
          <t>Ready to Send</t>
        </is>
      </c>
      <c r="B22" s="14">
        <f>COUNTIFS(tblRequests[Status],A22)</f>
        <v/>
      </c>
    </row>
    <row r="23">
      <c r="A23" s="7" t="inlineStr">
        <is>
          <t>Sent</t>
        </is>
      </c>
      <c r="B23" s="15">
        <f>COUNTIFS(tblRequests[Status],A23)</f>
        <v/>
      </c>
    </row>
    <row r="24">
      <c r="A24" s="13" t="inlineStr">
        <is>
          <t>Canceled</t>
        </is>
      </c>
      <c r="B24" s="14">
        <f>COUNTIFS(tblRequests[Status],A24)</f>
        <v/>
      </c>
    </row>
    <row r="25"/>
    <row r="26"/>
    <row r="27">
      <c r="A27" s="12" t="inlineStr">
        <is>
          <t>Month Start</t>
        </is>
      </c>
      <c r="B27" s="12" t="inlineStr">
        <is>
          <t>Month</t>
        </is>
      </c>
      <c r="C27" s="12" t="inlineStr">
        <is>
          <t>Requests Received</t>
        </is>
      </c>
    </row>
    <row r="28">
      <c r="A28" s="16">
        <f>EOMONTH(TODAY(),-6)+1</f>
        <v/>
      </c>
      <c r="B28" s="13">
        <f>TEXT(A28,"mmm yyyy")</f>
        <v/>
      </c>
      <c r="C28" s="13">
        <f>COUNTIFS(tblRequests[Date Received],"&gt;="&amp;A28,tblRequests[Date Received],"&lt;"&amp;EDATE(A28,1))</f>
        <v/>
      </c>
    </row>
    <row r="29">
      <c r="A29" s="17">
        <f>EDATE(A28,1)</f>
        <v/>
      </c>
      <c r="B29" s="7">
        <f>TEXT(A29,"mmm yyyy")</f>
        <v/>
      </c>
      <c r="C29" s="7">
        <f>COUNTIFS(tblRequests[Date Received],"&gt;="&amp;A29,tblRequests[Date Received],"&lt;"&amp;EDATE(A29,1))</f>
        <v/>
      </c>
    </row>
    <row r="30">
      <c r="A30" s="16">
        <f>EDATE(A29,1)</f>
        <v/>
      </c>
      <c r="B30" s="13">
        <f>TEXT(A30,"mmm yyyy")</f>
        <v/>
      </c>
      <c r="C30" s="13">
        <f>COUNTIFS(tblRequests[Date Received],"&gt;="&amp;A30,tblRequests[Date Received],"&lt;"&amp;EDATE(A30,1))</f>
        <v/>
      </c>
    </row>
    <row r="31">
      <c r="A31" s="17">
        <f>EDATE(A30,1)</f>
        <v/>
      </c>
      <c r="B31" s="7">
        <f>TEXT(A31,"mmm yyyy")</f>
        <v/>
      </c>
      <c r="C31" s="7">
        <f>COUNTIFS(tblRequests[Date Received],"&gt;="&amp;A31,tblRequests[Date Received],"&lt;"&amp;EDATE(A31,1))</f>
        <v/>
      </c>
    </row>
    <row r="32">
      <c r="A32" s="16">
        <f>EDATE(A31,1)</f>
        <v/>
      </c>
      <c r="B32" s="13">
        <f>TEXT(A32,"mmm yyyy")</f>
        <v/>
      </c>
      <c r="C32" s="13">
        <f>COUNTIFS(tblRequests[Date Received],"&gt;="&amp;A32,tblRequests[Date Received],"&lt;"&amp;EDATE(A32,1))</f>
        <v/>
      </c>
    </row>
    <row r="33">
      <c r="A33" s="17">
        <f>EDATE(A32,1)</f>
        <v/>
      </c>
      <c r="B33" s="7">
        <f>TEXT(A33,"mmm yyyy")</f>
        <v/>
      </c>
      <c r="C33" s="7">
        <f>COUNTIFS(tblRequests[Date Received],"&gt;="&amp;A33,tblRequests[Date Received],"&lt;"&amp;EDATE(A33,1))</f>
        <v/>
      </c>
    </row>
    <row r="34">
      <c r="A34">
        <f>""</f>
        <v/>
      </c>
      <c r="B34">
        <f>""</f>
        <v/>
      </c>
      <c r="C34">
        <f>""</f>
        <v/>
      </c>
    </row>
    <row r="35">
      <c r="A35">
        <f>""</f>
        <v/>
      </c>
      <c r="B35">
        <f>""</f>
        <v/>
      </c>
      <c r="C35">
        <f>""</f>
        <v/>
      </c>
    </row>
    <row r="36">
      <c r="A36">
        <f>""</f>
        <v/>
      </c>
      <c r="B36">
        <f>""</f>
        <v/>
      </c>
      <c r="C36">
        <f>""</f>
        <v/>
      </c>
    </row>
    <row r="37">
      <c r="A37">
        <f>""</f>
        <v/>
      </c>
      <c r="B37">
        <f>""</f>
        <v/>
      </c>
      <c r="C37">
        <f>""</f>
        <v/>
      </c>
    </row>
    <row r="38">
      <c r="A38">
        <f>""</f>
        <v/>
      </c>
      <c r="B38">
        <f>""</f>
        <v/>
      </c>
      <c r="C38">
        <f>""</f>
        <v/>
      </c>
    </row>
    <row r="39">
      <c r="A39">
        <f>""</f>
        <v/>
      </c>
      <c r="B39">
        <f>""</f>
        <v/>
      </c>
      <c r="C39">
        <f>""</f>
        <v/>
      </c>
    </row>
    <row r="40">
      <c r="A40">
        <f>""</f>
        <v/>
      </c>
      <c r="B40">
        <f>""</f>
        <v/>
      </c>
      <c r="C40">
        <f>""</f>
        <v/>
      </c>
    </row>
    <row r="41">
      <c r="A41">
        <f>""</f>
        <v/>
      </c>
      <c r="B41">
        <f>""</f>
        <v/>
      </c>
      <c r="C41">
        <f>""</f>
        <v/>
      </c>
    </row>
    <row r="42">
      <c r="A42">
        <f>""</f>
        <v/>
      </c>
      <c r="B42">
        <f>""</f>
        <v/>
      </c>
      <c r="C42">
        <f>""</f>
        <v/>
      </c>
    </row>
    <row r="43">
      <c r="A43">
        <f>""</f>
        <v/>
      </c>
      <c r="B43">
        <f>""</f>
        <v/>
      </c>
      <c r="C43">
        <f>""</f>
        <v/>
      </c>
    </row>
    <row r="44">
      <c r="A44">
        <f>""</f>
        <v/>
      </c>
      <c r="B44">
        <f>""</f>
        <v/>
      </c>
      <c r="C44">
        <f>""</f>
        <v/>
      </c>
    </row>
    <row r="45">
      <c r="A45">
        <f>""</f>
        <v/>
      </c>
      <c r="B45">
        <f>""</f>
        <v/>
      </c>
      <c r="C45">
        <f>""</f>
        <v/>
      </c>
    </row>
    <row r="46">
      <c r="A46">
        <f>""</f>
        <v/>
      </c>
      <c r="B46">
        <f>""</f>
        <v/>
      </c>
      <c r="C46">
        <f>""</f>
        <v/>
      </c>
    </row>
    <row r="47">
      <c r="A47">
        <f>""</f>
        <v/>
      </c>
      <c r="B47">
        <f>""</f>
        <v/>
      </c>
      <c r="C47">
        <f>""</f>
        <v/>
      </c>
    </row>
    <row r="48">
      <c r="A48">
        <f>""</f>
        <v/>
      </c>
      <c r="B48">
        <f>""</f>
        <v/>
      </c>
      <c r="C48">
        <f>""</f>
        <v/>
      </c>
    </row>
    <row r="49">
      <c r="A49">
        <f>""</f>
        <v/>
      </c>
      <c r="B49">
        <f>""</f>
        <v/>
      </c>
      <c r="C49">
        <f>""</f>
        <v/>
      </c>
    </row>
    <row r="50">
      <c r="A50">
        <f>""</f>
        <v/>
      </c>
      <c r="B50">
        <f>""</f>
        <v/>
      </c>
      <c r="C50">
        <f>""</f>
        <v/>
      </c>
    </row>
    <row r="51">
      <c r="A51">
        <f>""</f>
        <v/>
      </c>
      <c r="B51">
        <f>""</f>
        <v/>
      </c>
      <c r="C51">
        <f>""</f>
        <v/>
      </c>
    </row>
    <row r="52">
      <c r="A52">
        <f>""</f>
        <v/>
      </c>
      <c r="B52">
        <f>""</f>
        <v/>
      </c>
      <c r="C52">
        <f>""</f>
        <v/>
      </c>
    </row>
    <row r="53">
      <c r="A53">
        <f>""</f>
        <v/>
      </c>
      <c r="B53">
        <f>""</f>
        <v/>
      </c>
      <c r="C53">
        <f>""</f>
        <v/>
      </c>
    </row>
    <row r="54">
      <c r="A54">
        <f>""</f>
        <v/>
      </c>
      <c r="B54">
        <f>""</f>
        <v/>
      </c>
      <c r="C54">
        <f>""</f>
        <v/>
      </c>
    </row>
    <row r="55">
      <c r="A55">
        <f>""</f>
        <v/>
      </c>
      <c r="B55">
        <f>""</f>
        <v/>
      </c>
      <c r="C55">
        <f>""</f>
        <v/>
      </c>
    </row>
    <row r="56">
      <c r="A56">
        <f>""</f>
        <v/>
      </c>
      <c r="B56">
        <f>""</f>
        <v/>
      </c>
      <c r="C56">
        <f>""</f>
        <v/>
      </c>
    </row>
    <row r="57">
      <c r="A57">
        <f>""</f>
        <v/>
      </c>
      <c r="B57">
        <f>""</f>
        <v/>
      </c>
      <c r="C57">
        <f>""</f>
        <v/>
      </c>
    </row>
    <row r="58">
      <c r="A58">
        <f>""</f>
        <v/>
      </c>
      <c r="B58">
        <f>""</f>
        <v/>
      </c>
      <c r="C58">
        <f>""</f>
        <v/>
      </c>
    </row>
    <row r="59">
      <c r="A59">
        <f>""</f>
        <v/>
      </c>
      <c r="B59">
        <f>""</f>
        <v/>
      </c>
      <c r="C59">
        <f>""</f>
        <v/>
      </c>
    </row>
    <row r="60">
      <c r="A60">
        <f>""</f>
        <v/>
      </c>
      <c r="B60">
        <f>""</f>
        <v/>
      </c>
      <c r="C60">
        <f>""</f>
        <v/>
      </c>
    </row>
    <row r="61">
      <c r="A61">
        <f>""</f>
        <v/>
      </c>
      <c r="B61">
        <f>""</f>
        <v/>
      </c>
      <c r="C61">
        <f>""</f>
        <v/>
      </c>
    </row>
    <row r="62">
      <c r="A62">
        <f>""</f>
        <v/>
      </c>
      <c r="B62">
        <f>""</f>
        <v/>
      </c>
      <c r="C62">
        <f>""</f>
        <v/>
      </c>
    </row>
    <row r="63">
      <c r="A63">
        <f>""</f>
        <v/>
      </c>
      <c r="B63">
        <f>""</f>
        <v/>
      </c>
      <c r="C63">
        <f>""</f>
        <v/>
      </c>
    </row>
    <row r="64">
      <c r="A64">
        <f>""</f>
        <v/>
      </c>
      <c r="B64">
        <f>""</f>
        <v/>
      </c>
      <c r="C64">
        <f>""</f>
        <v/>
      </c>
    </row>
    <row r="65">
      <c r="A65">
        <f>""</f>
        <v/>
      </c>
      <c r="B65">
        <f>""</f>
        <v/>
      </c>
      <c r="C65">
        <f>""</f>
        <v/>
      </c>
    </row>
    <row r="66">
      <c r="A66">
        <f>""</f>
        <v/>
      </c>
      <c r="B66">
        <f>""</f>
        <v/>
      </c>
      <c r="C66">
        <f>""</f>
        <v/>
      </c>
    </row>
    <row r="67">
      <c r="A67">
        <f>""</f>
        <v/>
      </c>
      <c r="B67">
        <f>""</f>
        <v/>
      </c>
      <c r="C67">
        <f>""</f>
        <v/>
      </c>
    </row>
    <row r="68">
      <c r="A68">
        <f>""</f>
        <v/>
      </c>
      <c r="B68">
        <f>""</f>
        <v/>
      </c>
      <c r="C68">
        <f>""</f>
        <v/>
      </c>
    </row>
    <row r="69">
      <c r="A69">
        <f>""</f>
        <v/>
      </c>
      <c r="B69">
        <f>""</f>
        <v/>
      </c>
      <c r="C69">
        <f>""</f>
        <v/>
      </c>
    </row>
    <row r="70">
      <c r="A70">
        <f>""</f>
        <v/>
      </c>
      <c r="B70">
        <f>""</f>
        <v/>
      </c>
      <c r="C70">
        <f>""</f>
        <v/>
      </c>
    </row>
    <row r="71">
      <c r="A71">
        <f>""</f>
        <v/>
      </c>
      <c r="B71">
        <f>""</f>
        <v/>
      </c>
      <c r="C71">
        <f>""</f>
        <v/>
      </c>
    </row>
    <row r="72">
      <c r="A72">
        <f>""</f>
        <v/>
      </c>
      <c r="B72">
        <f>""</f>
        <v/>
      </c>
      <c r="C72">
        <f>""</f>
        <v/>
      </c>
    </row>
    <row r="73">
      <c r="A73">
        <f>""</f>
        <v/>
      </c>
      <c r="B73">
        <f>""</f>
        <v/>
      </c>
      <c r="C73">
        <f>""</f>
        <v/>
      </c>
    </row>
    <row r="74">
      <c r="A74">
        <f>""</f>
        <v/>
      </c>
      <c r="B74">
        <f>""</f>
        <v/>
      </c>
      <c r="C74">
        <f>""</f>
        <v/>
      </c>
    </row>
    <row r="75">
      <c r="A75">
        <f>""</f>
        <v/>
      </c>
      <c r="B75">
        <f>""</f>
        <v/>
      </c>
      <c r="C75">
        <f>""</f>
        <v/>
      </c>
    </row>
    <row r="76">
      <c r="A76">
        <f>""</f>
        <v/>
      </c>
      <c r="B76">
        <f>""</f>
        <v/>
      </c>
      <c r="C76">
        <f>""</f>
        <v/>
      </c>
    </row>
    <row r="77">
      <c r="A77">
        <f>""</f>
        <v/>
      </c>
      <c r="B77">
        <f>""</f>
        <v/>
      </c>
      <c r="C77">
        <f>""</f>
        <v/>
      </c>
    </row>
    <row r="78">
      <c r="A78">
        <f>""</f>
        <v/>
      </c>
      <c r="B78">
        <f>""</f>
        <v/>
      </c>
      <c r="C78">
        <f>""</f>
        <v/>
      </c>
    </row>
    <row r="79">
      <c r="A79">
        <f>""</f>
        <v/>
      </c>
      <c r="B79">
        <f>""</f>
        <v/>
      </c>
      <c r="C79">
        <f>""</f>
        <v/>
      </c>
    </row>
    <row r="80">
      <c r="A80">
        <f>""</f>
        <v/>
      </c>
      <c r="B80">
        <f>""</f>
        <v/>
      </c>
      <c r="C80">
        <f>""</f>
        <v/>
      </c>
    </row>
    <row r="81">
      <c r="A81">
        <f>""</f>
        <v/>
      </c>
      <c r="B81">
        <f>""</f>
        <v/>
      </c>
      <c r="C81">
        <f>""</f>
        <v/>
      </c>
    </row>
    <row r="82">
      <c r="A82">
        <f>""</f>
        <v/>
      </c>
      <c r="B82">
        <f>""</f>
        <v/>
      </c>
      <c r="C82">
        <f>""</f>
        <v/>
      </c>
    </row>
    <row r="83">
      <c r="A83">
        <f>""</f>
        <v/>
      </c>
      <c r="B83">
        <f>""</f>
        <v/>
      </c>
      <c r="C83">
        <f>""</f>
        <v/>
      </c>
    </row>
    <row r="84">
      <c r="A84">
        <f>""</f>
        <v/>
      </c>
      <c r="B84">
        <f>""</f>
        <v/>
      </c>
      <c r="C84">
        <f>""</f>
        <v/>
      </c>
    </row>
    <row r="85">
      <c r="A85">
        <f>""</f>
        <v/>
      </c>
      <c r="B85">
        <f>""</f>
        <v/>
      </c>
      <c r="C85">
        <f>""</f>
        <v/>
      </c>
    </row>
    <row r="86">
      <c r="A86">
        <f>""</f>
        <v/>
      </c>
      <c r="B86">
        <f>""</f>
        <v/>
      </c>
      <c r="C86">
        <f>""</f>
        <v/>
      </c>
    </row>
    <row r="87">
      <c r="A87">
        <f>""</f>
        <v/>
      </c>
      <c r="B87">
        <f>""</f>
        <v/>
      </c>
      <c r="C87">
        <f>""</f>
        <v/>
      </c>
    </row>
    <row r="88">
      <c r="A88">
        <f>""</f>
        <v/>
      </c>
      <c r="B88">
        <f>""</f>
        <v/>
      </c>
      <c r="C88">
        <f>""</f>
        <v/>
      </c>
    </row>
    <row r="89">
      <c r="A89">
        <f>""</f>
        <v/>
      </c>
      <c r="B89">
        <f>""</f>
        <v/>
      </c>
      <c r="C89">
        <f>""</f>
        <v/>
      </c>
    </row>
    <row r="90">
      <c r="A90">
        <f>""</f>
        <v/>
      </c>
      <c r="B90">
        <f>""</f>
        <v/>
      </c>
      <c r="C90">
        <f>""</f>
        <v/>
      </c>
    </row>
    <row r="91">
      <c r="A91">
        <f>""</f>
        <v/>
      </c>
      <c r="B91">
        <f>""</f>
        <v/>
      </c>
      <c r="C91">
        <f>""</f>
        <v/>
      </c>
    </row>
    <row r="92">
      <c r="A92">
        <f>""</f>
        <v/>
      </c>
      <c r="B92">
        <f>""</f>
        <v/>
      </c>
      <c r="C92">
        <f>""</f>
        <v/>
      </c>
    </row>
    <row r="93">
      <c r="A93">
        <f>""</f>
        <v/>
      </c>
      <c r="B93">
        <f>""</f>
        <v/>
      </c>
      <c r="C93">
        <f>""</f>
        <v/>
      </c>
    </row>
    <row r="94">
      <c r="A94">
        <f>""</f>
        <v/>
      </c>
      <c r="B94">
        <f>""</f>
        <v/>
      </c>
      <c r="C94">
        <f>""</f>
        <v/>
      </c>
    </row>
    <row r="95">
      <c r="A95">
        <f>""</f>
        <v/>
      </c>
      <c r="B95">
        <f>""</f>
        <v/>
      </c>
      <c r="C95">
        <f>""</f>
        <v/>
      </c>
    </row>
    <row r="96">
      <c r="A96">
        <f>""</f>
        <v/>
      </c>
      <c r="B96">
        <f>""</f>
        <v/>
      </c>
      <c r="C96">
        <f>""</f>
        <v/>
      </c>
    </row>
    <row r="97">
      <c r="A97">
        <f>""</f>
        <v/>
      </c>
      <c r="B97">
        <f>""</f>
        <v/>
      </c>
      <c r="C97">
        <f>""</f>
        <v/>
      </c>
    </row>
    <row r="98">
      <c r="A98">
        <f>""</f>
        <v/>
      </c>
      <c r="B98">
        <f>""</f>
        <v/>
      </c>
      <c r="C98">
        <f>""</f>
        <v/>
      </c>
    </row>
    <row r="99">
      <c r="A99">
        <f>""</f>
        <v/>
      </c>
      <c r="B99">
        <f>""</f>
        <v/>
      </c>
      <c r="C99">
        <f>""</f>
        <v/>
      </c>
    </row>
    <row r="100">
      <c r="A100">
        <f>""</f>
        <v/>
      </c>
      <c r="B100">
        <f>""</f>
        <v/>
      </c>
      <c r="C100">
        <f>""</f>
        <v/>
      </c>
    </row>
    <row r="101">
      <c r="A101">
        <f>""</f>
        <v/>
      </c>
      <c r="B101">
        <f>""</f>
        <v/>
      </c>
      <c r="C101">
        <f>""</f>
        <v/>
      </c>
    </row>
  </sheetData>
  <mergeCells count="1">
    <mergeCell ref="A1:H1"/>
  </mergeCells>
  <conditionalFormatting sqref="A13:H14">
    <cfRule type="expression" priority="1" dxfId="0">
      <formula>ISNUMBER(SEARCH("missing or inconsistent",$A$13))</formula>
    </cfRule>
    <cfRule type="expression" priority="2" dxfId="1">
      <formula>ISNUMBER(SEARCH("overdue",$A$13))</formula>
    </cfRule>
    <cfRule type="expression" priority="3" dxfId="2">
      <formula>LEFT($A$13,21)="No tracker exceptions"</formula>
    </cfRule>
  </conditionalFormatting>
  <conditionalFormatting sqref="C6">
    <cfRule type="cellIs" priority="4" operator="greaterThan" dxfId="0">
      <formula>0</formula>
    </cfRule>
    <cfRule type="cellIs" priority="5" operator="equal" dxfId="2">
      <formula>0</formula>
    </cfRule>
  </conditionalFormatting>
  <conditionalFormatting sqref="G10">
    <cfRule type="cellIs" priority="6" operator="greaterThan" dxfId="0">
      <formula>0</formula>
    </cfRule>
    <cfRule type="cellIs" priority="7" operator="equal" dxfId="2">
      <formula>0</formula>
    </cfRule>
  </conditionalFormatting>
  <conditionalFormatting sqref="E6">
    <cfRule type="cellIs" priority="8" operator="greaterThan" dxfId="1">
      <formula>0</formula>
    </cfRule>
  </conditionalFormatting>
  <conditionalFormatting sqref="G6">
    <cfRule type="cellIs" priority="9" operator="greaterThan" dxfId="1">
      <formula>0</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X255"/>
  <sheetViews>
    <sheetView showGridLines="0" workbookViewId="0">
      <pane ySplit="5" topLeftCell="A6" activePane="bottomLeft" state="frozen"/>
      <selection pane="bottomLeft" activeCell="A1" sqref="A1"/>
    </sheetView>
  </sheetViews>
  <sheetFormatPr baseColWidth="8" defaultRowHeight="15"/>
  <cols>
    <col width="15" customWidth="1" min="1" max="1"/>
    <col width="13" customWidth="1" min="2" max="2"/>
    <col width="12" customWidth="1" min="3" max="3"/>
    <col width="20" customWidth="1" min="4" max="4"/>
    <col width="24" customWidth="1" min="5" max="5"/>
    <col width="20" customWidth="1" min="6" max="6"/>
    <col width="28" customWidth="1" min="7" max="7"/>
    <col width="18" customWidth="1" min="8" max="8"/>
    <col width="11" customWidth="1" min="9" max="9"/>
    <col width="22" customWidth="1" min="10" max="10"/>
    <col width="24" customWidth="1" min="11" max="11"/>
    <col width="15" customWidth="1" min="12" max="12"/>
    <col width="12" customWidth="1" min="13" max="13"/>
    <col width="13" customWidth="1" min="14" max="14"/>
    <col width="13" customWidth="1" min="15" max="15"/>
    <col width="10" customWidth="1" min="16" max="16"/>
    <col width="13" customWidth="1" min="17" max="17"/>
    <col width="19" customWidth="1" min="18" max="18"/>
    <col width="17" customWidth="1" min="19" max="19"/>
    <col width="12" customWidth="1" min="20" max="20"/>
    <col width="14" customWidth="1" min="21" max="21"/>
    <col width="30" customWidth="1" min="22" max="22"/>
    <col width="38" customWidth="1" min="23" max="23"/>
    <col width="13" customWidth="1" min="24" max="24"/>
  </cols>
  <sheetData>
    <row r="1" ht="28" customHeight="1">
      <c r="A1" s="1" t="inlineStr">
        <is>
          <t>Transcript Request Tracker</t>
        </is>
      </c>
    </row>
    <row r="2" ht="30" customHeight="1">
      <c r="A2" s="18" t="inlineStr">
        <is>
          <t>Enter one row per request. Do not enter dates of birth, Social Security numbers, home addresses, payment card data, or transcript contents.</t>
        </is>
      </c>
    </row>
    <row r="3" ht="25" customHeight="1">
      <c r="A3" s="5" t="inlineStr">
        <is>
          <t>Gold cells are editable. Light gray cells are calculated automatically. Red or amber cells require review.</t>
        </is>
      </c>
    </row>
    <row r="5" ht="34" customHeight="1">
      <c r="A5" s="19" t="inlineStr">
        <is>
          <t>Request ID</t>
        </is>
      </c>
      <c r="B5" s="19" t="inlineStr">
        <is>
          <t>Date Received</t>
        </is>
      </c>
      <c r="C5" s="19" t="inlineStr">
        <is>
          <t>Requester Initials</t>
        </is>
      </c>
      <c r="D5" s="19" t="inlineStr">
        <is>
          <t>Requester Reference ID</t>
        </is>
      </c>
      <c r="E5" s="19" t="inlineStr">
        <is>
          <t>Request Type</t>
        </is>
      </c>
      <c r="F5" s="19" t="inlineStr">
        <is>
          <t>Delivery Method</t>
        </is>
      </c>
      <c r="G5" s="19" t="inlineStr">
        <is>
          <t>Destination Organization</t>
        </is>
      </c>
      <c r="H5" s="19" t="inlineStr">
        <is>
          <t>Assigned To</t>
        </is>
      </c>
      <c r="I5" s="19" t="inlineStr">
        <is>
          <t>Priority</t>
        </is>
      </c>
      <c r="J5" s="19" t="inlineStr">
        <is>
          <t>Status</t>
        </is>
      </c>
      <c r="K5" s="19" t="inlineStr">
        <is>
          <t>Hold Reason</t>
        </is>
      </c>
      <c r="L5" s="19" t="inlineStr">
        <is>
          <t>Fee Status</t>
        </is>
      </c>
      <c r="M5" s="19" t="inlineStr">
        <is>
          <t>Amount Due</t>
        </is>
      </c>
      <c r="N5" s="19" t="inlineStr">
        <is>
          <t>Date Sent</t>
        </is>
      </c>
      <c r="O5" s="19" t="inlineStr">
        <is>
          <t>Date Closed</t>
        </is>
      </c>
      <c r="P5" s="19" t="inlineStr">
        <is>
          <t>SLA Days</t>
        </is>
      </c>
      <c r="Q5" s="19" t="inlineStr">
        <is>
          <t>Due Date</t>
        </is>
      </c>
      <c r="R5" s="19" t="inlineStr">
        <is>
          <t>Age (Business Days)</t>
        </is>
      </c>
      <c r="S5" s="19" t="inlineStr">
        <is>
          <t>Turnaround Days</t>
        </is>
      </c>
      <c r="T5" s="19" t="inlineStr">
        <is>
          <t>Days to Due</t>
        </is>
      </c>
      <c r="U5" s="19" t="inlineStr">
        <is>
          <t>Overdue Flag</t>
        </is>
      </c>
      <c r="V5" s="19" t="inlineStr">
        <is>
          <t>Data Check</t>
        </is>
      </c>
      <c r="W5" s="19" t="inlineStr">
        <is>
          <t>Notes</t>
        </is>
      </c>
      <c r="X5" s="19" t="inlineStr">
        <is>
          <t>Last Updated</t>
        </is>
      </c>
    </row>
    <row r="6">
      <c r="A6" s="20" t="inlineStr">
        <is>
          <t>REQ-000101</t>
        </is>
      </c>
      <c r="B6" s="21" t="n">
        <v>46266</v>
      </c>
      <c r="C6" s="20" t="inlineStr">
        <is>
          <t>AJR</t>
        </is>
      </c>
      <c r="D6" s="20" t="inlineStr">
        <is>
          <t>STU-A1048</t>
        </is>
      </c>
      <c r="E6" s="20" t="inlineStr">
        <is>
          <t>Official Electronic</t>
        </is>
      </c>
      <c r="F6" s="20" t="inlineStr">
        <is>
          <t>Secure Electronic Delivery</t>
        </is>
      </c>
      <c r="G6" s="22" t="inlineStr">
        <is>
          <t>North Valley Technical Institute</t>
        </is>
      </c>
      <c r="H6" s="20" t="inlineStr">
        <is>
          <t>Morgan Lee</t>
        </is>
      </c>
      <c r="I6" s="20" t="inlineStr">
        <is>
          <t>Normal</t>
        </is>
      </c>
      <c r="J6" s="20" t="inlineStr">
        <is>
          <t>Sent</t>
        </is>
      </c>
      <c r="K6" s="22" t="n"/>
      <c r="L6" s="20" t="inlineStr">
        <is>
          <t>Paid</t>
        </is>
      </c>
      <c r="M6" s="39">
        <f>IF([@[Request ID]]="","",IFERROR(VLOOKUP([@[Request Type]],'Settings &amp; Lists'!$A$5:$C$8,3,FALSE),""))</f>
        <v/>
      </c>
      <c r="N6" s="21" t="n">
        <v>46268</v>
      </c>
      <c r="O6" s="21" t="n">
        <v>46268</v>
      </c>
      <c r="P6" s="24">
        <f>IF([@[Request ID]]="","",IFERROR(VLOOKUP([@[Request Type]],'Settings &amp; Lists'!$A$5:$C$8,2,FALSE),""))</f>
        <v/>
      </c>
      <c r="Q6" s="25">
        <f>IF(OR([@[Request ID]]="",[@[Date Received]]="",[@[SLA Days]]=""),"",WORKDAY([@[Date Received]],[@[SLA Days]],'Settings &amp; Lists'!$G$13:$G$22))</f>
        <v/>
      </c>
      <c r="R6" s="24">
        <f>IF(OR([@[Request ID]]="",[@[Date Received]]=""),"",MAX(0,NETWORKDAYS([@[Date Received]],IF([@[Date Closed]]&lt;&gt;"",[@[Date Closed]],TODAY()),'Settings &amp; Lists'!$G$13:$G$22)-1))</f>
        <v/>
      </c>
      <c r="S6" s="24">
        <f>IF(OR([@[Request ID]]="",[@[Date Received]]="",[@[Date Sent]]=""),"",MAX(0,NETWORKDAYS([@[Date Received]],[@[Date Sent]],'Settings &amp; Lists'!$G$13:$G$22)-1))</f>
        <v/>
      </c>
      <c r="T6" s="24">
        <f>IF(OR([@[Request ID]]="",[@[Due Date]]="",OR([@[Status]]="Sent",[@[Status]]="Canceled")),"",IF(TODAY()&lt;=[@[Due Date]],NETWORKDAYS(TODAY(),[@[Due Date]],'Settings &amp; Lists'!$G$13:$G$22)-1,-(NETWORKDAYS([@[Due Date]],TODAY(),'Settings &amp; Lists'!$G$13:$G$22)-1)))</f>
        <v/>
      </c>
      <c r="U6" s="26">
        <f>IF(OR([@[Request ID]]="",[@[Due Date]]="",[@[Status]]="Sent",[@[Status]]="Canceled"),"",IF(TODAY()&gt;[@[Due Date]],"OVERDUE",""))</f>
        <v/>
      </c>
      <c r="V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 s="22" t="inlineStr">
        <is>
          <t>Delivery confirmation recorded.</t>
        </is>
      </c>
      <c r="X6" s="21" t="n">
        <v>46268</v>
      </c>
    </row>
    <row r="7">
      <c r="A7" s="20" t="inlineStr">
        <is>
          <t>REQ-000102</t>
        </is>
      </c>
      <c r="B7" s="21" t="n">
        <v>46265</v>
      </c>
      <c r="C7" s="20" t="inlineStr">
        <is>
          <t>BKM</t>
        </is>
      </c>
      <c r="D7" s="20" t="inlineStr">
        <is>
          <t>STU-B2207</t>
        </is>
      </c>
      <c r="E7" s="20" t="inlineStr">
        <is>
          <t>Official Paper</t>
        </is>
      </c>
      <c r="F7" s="20" t="inlineStr">
        <is>
          <t>U.S. Mail</t>
        </is>
      </c>
      <c r="G7" s="22" t="inlineStr">
        <is>
          <t>Redwood Harbor College</t>
        </is>
      </c>
      <c r="H7" s="20" t="inlineStr">
        <is>
          <t>Casey Brooks</t>
        </is>
      </c>
      <c r="I7" s="20" t="inlineStr">
        <is>
          <t>Normal</t>
        </is>
      </c>
      <c r="J7" s="20" t="inlineStr">
        <is>
          <t>In Review</t>
        </is>
      </c>
      <c r="K7" s="22" t="n"/>
      <c r="L7" s="20" t="inlineStr">
        <is>
          <t>Paid</t>
        </is>
      </c>
      <c r="M7" s="39">
        <f>IF([@[Request ID]]="","",IFERROR(VLOOKUP([@[Request Type]],'Settings &amp; Lists'!$A$5:$C$8,3,FALSE),""))</f>
        <v/>
      </c>
      <c r="N7" s="21" t="n"/>
      <c r="O7" s="21" t="n"/>
      <c r="P7" s="24">
        <f>IF([@[Request ID]]="","",IFERROR(VLOOKUP([@[Request Type]],'Settings &amp; Lists'!$A$5:$C$8,2,FALSE),""))</f>
        <v/>
      </c>
      <c r="Q7" s="25">
        <f>IF(OR([@[Request ID]]="",[@[Date Received]]="",[@[SLA Days]]=""),"",WORKDAY([@[Date Received]],[@[SLA Days]],'Settings &amp; Lists'!$G$13:$G$22))</f>
        <v/>
      </c>
      <c r="R7" s="24">
        <f>IF(OR([@[Request ID]]="",[@[Date Received]]=""),"",MAX(0,NETWORKDAYS([@[Date Received]],IF([@[Date Closed]]&lt;&gt;"",[@[Date Closed]],TODAY()),'Settings &amp; Lists'!$G$13:$G$22)-1))</f>
        <v/>
      </c>
      <c r="S7" s="24">
        <f>IF(OR([@[Request ID]]="",[@[Date Received]]="",[@[Date Sent]]=""),"",MAX(0,NETWORKDAYS([@[Date Received]],[@[Date Sent]],'Settings &amp; Lists'!$G$13:$G$22)-1))</f>
        <v/>
      </c>
      <c r="T7" s="24">
        <f>IF(OR([@[Request ID]]="",[@[Due Date]]="",OR([@[Status]]="Sent",[@[Status]]="Canceled")),"",IF(TODAY()&lt;=[@[Due Date]],NETWORKDAYS(TODAY(),[@[Due Date]],'Settings &amp; Lists'!$G$13:$G$22)-1,-(NETWORKDAYS([@[Due Date]],TODAY(),'Settings &amp; Lists'!$G$13:$G$22)-1)))</f>
        <v/>
      </c>
      <c r="U7" s="26">
        <f>IF(OR([@[Request ID]]="",[@[Due Date]]="",[@[Status]]="Sent",[@[Status]]="Canceled"),"",IF(TODAY()&gt;[@[Due Date]],"OVERDUE",""))</f>
        <v/>
      </c>
      <c r="V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 s="22" t="inlineStr">
        <is>
          <t>Enrollment history under review.</t>
        </is>
      </c>
      <c r="X7" s="21" t="n">
        <v>46269</v>
      </c>
    </row>
    <row r="8">
      <c r="A8" s="20" t="inlineStr">
        <is>
          <t>REQ-000103</t>
        </is>
      </c>
      <c r="B8" s="21" t="n">
        <v>46261</v>
      </c>
      <c r="C8" s="20" t="inlineStr">
        <is>
          <t>CLT</t>
        </is>
      </c>
      <c r="D8" s="20" t="inlineStr">
        <is>
          <t>STU-C3119</t>
        </is>
      </c>
      <c r="E8" s="20" t="inlineStr">
        <is>
          <t>Rush Official Paper</t>
        </is>
      </c>
      <c r="F8" s="20" t="inlineStr">
        <is>
          <t>Overnight Courier</t>
        </is>
      </c>
      <c r="G8" s="22" t="inlineStr">
        <is>
          <t>Summit Ridge School of Design</t>
        </is>
      </c>
      <c r="H8" s="20" t="inlineStr">
        <is>
          <t>Jordan Kim</t>
        </is>
      </c>
      <c r="I8" s="20" t="inlineStr">
        <is>
          <t>High</t>
        </is>
      </c>
      <c r="J8" s="20" t="inlineStr">
        <is>
          <t>On Hold</t>
        </is>
      </c>
      <c r="K8" s="22" t="inlineStr">
        <is>
          <t>Identity Documentation Needed</t>
        </is>
      </c>
      <c r="L8" s="20" t="inlineStr">
        <is>
          <t>Pending</t>
        </is>
      </c>
      <c r="M8" s="39">
        <f>IF([@[Request ID]]="","",IFERROR(VLOOKUP([@[Request Type]],'Settings &amp; Lists'!$A$5:$C$8,3,FALSE),""))</f>
        <v/>
      </c>
      <c r="N8" s="21" t="n"/>
      <c r="O8" s="21" t="n"/>
      <c r="P8" s="24">
        <f>IF([@[Request ID]]="","",IFERROR(VLOOKUP([@[Request Type]],'Settings &amp; Lists'!$A$5:$C$8,2,FALSE),""))</f>
        <v/>
      </c>
      <c r="Q8" s="25">
        <f>IF(OR([@[Request ID]]="",[@[Date Received]]="",[@[SLA Days]]=""),"",WORKDAY([@[Date Received]],[@[SLA Days]],'Settings &amp; Lists'!$G$13:$G$22))</f>
        <v/>
      </c>
      <c r="R8" s="24">
        <f>IF(OR([@[Request ID]]="",[@[Date Received]]=""),"",MAX(0,NETWORKDAYS([@[Date Received]],IF([@[Date Closed]]&lt;&gt;"",[@[Date Closed]],TODAY()),'Settings &amp; Lists'!$G$13:$G$22)-1))</f>
        <v/>
      </c>
      <c r="S8" s="24">
        <f>IF(OR([@[Request ID]]="",[@[Date Received]]="",[@[Date Sent]]=""),"",MAX(0,NETWORKDAYS([@[Date Received]],[@[Date Sent]],'Settings &amp; Lists'!$G$13:$G$22)-1))</f>
        <v/>
      </c>
      <c r="T8" s="24">
        <f>IF(OR([@[Request ID]]="",[@[Due Date]]="",OR([@[Status]]="Sent",[@[Status]]="Canceled")),"",IF(TODAY()&lt;=[@[Due Date]],NETWORKDAYS(TODAY(),[@[Due Date]],'Settings &amp; Lists'!$G$13:$G$22)-1,-(NETWORKDAYS([@[Due Date]],TODAY(),'Settings &amp; Lists'!$G$13:$G$22)-1)))</f>
        <v/>
      </c>
      <c r="U8" s="26">
        <f>IF(OR([@[Request ID]]="",[@[Due Date]]="",[@[Status]]="Sent",[@[Status]]="Canceled"),"",IF(TODAY()&gt;[@[Due Date]],"OVERDUE",""))</f>
        <v/>
      </c>
      <c r="V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 s="22" t="inlineStr">
        <is>
          <t>Waiting for acceptable supporting document.</t>
        </is>
      </c>
      <c r="X8" s="21" t="n">
        <v>46269</v>
      </c>
    </row>
    <row r="9">
      <c r="A9" s="20" t="inlineStr">
        <is>
          <t>REQ-000104</t>
        </is>
      </c>
      <c r="B9" s="21" t="n">
        <v>46269</v>
      </c>
      <c r="C9" s="20" t="inlineStr">
        <is>
          <t>DNP</t>
        </is>
      </c>
      <c r="D9" s="20" t="inlineStr">
        <is>
          <t>STU-D4075</t>
        </is>
      </c>
      <c r="E9" s="20" t="inlineStr">
        <is>
          <t>Unofficial Transcript</t>
        </is>
      </c>
      <c r="F9" s="20" t="inlineStr">
        <is>
          <t>Secure Electronic Delivery</t>
        </is>
      </c>
      <c r="G9" s="22" t="n"/>
      <c r="H9" s="20" t="inlineStr">
        <is>
          <t>Taylor Reed</t>
        </is>
      </c>
      <c r="I9" s="20" t="inlineStr">
        <is>
          <t>Normal</t>
        </is>
      </c>
      <c r="J9" s="20" t="inlineStr">
        <is>
          <t>New</t>
        </is>
      </c>
      <c r="K9" s="22" t="n"/>
      <c r="L9" s="20" t="n"/>
      <c r="M9" s="39">
        <f>IF([@[Request ID]]="","",IFERROR(VLOOKUP([@[Request Type]],'Settings &amp; Lists'!$A$5:$C$8,3,FALSE),""))</f>
        <v/>
      </c>
      <c r="N9" s="21" t="n"/>
      <c r="O9" s="21" t="n"/>
      <c r="P9" s="24">
        <f>IF([@[Request ID]]="","",IFERROR(VLOOKUP([@[Request Type]],'Settings &amp; Lists'!$A$5:$C$8,2,FALSE),""))</f>
        <v/>
      </c>
      <c r="Q9" s="25">
        <f>IF(OR([@[Request ID]]="",[@[Date Received]]="",[@[SLA Days]]=""),"",WORKDAY([@[Date Received]],[@[SLA Days]],'Settings &amp; Lists'!$G$13:$G$22))</f>
        <v/>
      </c>
      <c r="R9" s="24">
        <f>IF(OR([@[Request ID]]="",[@[Date Received]]=""),"",MAX(0,NETWORKDAYS([@[Date Received]],IF([@[Date Closed]]&lt;&gt;"",[@[Date Closed]],TODAY()),'Settings &amp; Lists'!$G$13:$G$22)-1))</f>
        <v/>
      </c>
      <c r="S9" s="24">
        <f>IF(OR([@[Request ID]]="",[@[Date Received]]="",[@[Date Sent]]=""),"",MAX(0,NETWORKDAYS([@[Date Received]],[@[Date Sent]],'Settings &amp; Lists'!$G$13:$G$22)-1))</f>
        <v/>
      </c>
      <c r="T9" s="24">
        <f>IF(OR([@[Request ID]]="",[@[Due Date]]="",OR([@[Status]]="Sent",[@[Status]]="Canceled")),"",IF(TODAY()&lt;=[@[Due Date]],NETWORKDAYS(TODAY(),[@[Due Date]],'Settings &amp; Lists'!$G$13:$G$22)-1,-(NETWORKDAYS([@[Due Date]],TODAY(),'Settings &amp; Lists'!$G$13:$G$22)-1)))</f>
        <v/>
      </c>
      <c r="U9" s="26">
        <f>IF(OR([@[Request ID]]="",[@[Due Date]]="",[@[Status]]="Sent",[@[Status]]="Canceled"),"",IF(TODAY()&gt;[@[Due Date]],"OVERDUE",""))</f>
        <v/>
      </c>
      <c r="V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 s="22" t="inlineStr">
        <is>
          <t>Personal copy request.</t>
        </is>
      </c>
      <c r="X9" s="21" t="n">
        <v>46269</v>
      </c>
    </row>
    <row r="10">
      <c r="A10" s="20" t="inlineStr">
        <is>
          <t>REQ-000105</t>
        </is>
      </c>
      <c r="B10" s="21" t="n">
        <v>46258</v>
      </c>
      <c r="C10" s="20" t="inlineStr">
        <is>
          <t>ESV</t>
        </is>
      </c>
      <c r="D10" s="20" t="inlineStr">
        <is>
          <t>STU-E5182</t>
        </is>
      </c>
      <c r="E10" s="20" t="inlineStr">
        <is>
          <t>Official Electronic</t>
        </is>
      </c>
      <c r="F10" s="20" t="inlineStr">
        <is>
          <t>Secure Electronic Delivery</t>
        </is>
      </c>
      <c r="G10" s="22" t="inlineStr">
        <is>
          <t>Blue Canyon Career Center</t>
        </is>
      </c>
      <c r="H10" s="20" t="inlineStr">
        <is>
          <t>Morgan Lee</t>
        </is>
      </c>
      <c r="I10" s="20" t="inlineStr">
        <is>
          <t>Normal</t>
        </is>
      </c>
      <c r="J10" s="20" t="inlineStr">
        <is>
          <t>Sent</t>
        </is>
      </c>
      <c r="K10" s="22" t="n"/>
      <c r="L10" s="20" t="inlineStr">
        <is>
          <t>Paid</t>
        </is>
      </c>
      <c r="M10" s="39">
        <f>IF([@[Request ID]]="","",IFERROR(VLOOKUP([@[Request Type]],'Settings &amp; Lists'!$A$5:$C$8,3,FALSE),""))</f>
        <v/>
      </c>
      <c r="N10" s="21" t="n">
        <v>46260</v>
      </c>
      <c r="O10" s="21" t="n">
        <v>46260</v>
      </c>
      <c r="P10" s="24">
        <f>IF([@[Request ID]]="","",IFERROR(VLOOKUP([@[Request Type]],'Settings &amp; Lists'!$A$5:$C$8,2,FALSE),""))</f>
        <v/>
      </c>
      <c r="Q10" s="25">
        <f>IF(OR([@[Request ID]]="",[@[Date Received]]="",[@[SLA Days]]=""),"",WORKDAY([@[Date Received]],[@[SLA Days]],'Settings &amp; Lists'!$G$13:$G$22))</f>
        <v/>
      </c>
      <c r="R10" s="24">
        <f>IF(OR([@[Request ID]]="",[@[Date Received]]=""),"",MAX(0,NETWORKDAYS([@[Date Received]],IF([@[Date Closed]]&lt;&gt;"",[@[Date Closed]],TODAY()),'Settings &amp; Lists'!$G$13:$G$22)-1))</f>
        <v/>
      </c>
      <c r="S10" s="24">
        <f>IF(OR([@[Request ID]]="",[@[Date Received]]="",[@[Date Sent]]=""),"",MAX(0,NETWORKDAYS([@[Date Received]],[@[Date Sent]],'Settings &amp; Lists'!$G$13:$G$22)-1))</f>
        <v/>
      </c>
      <c r="T10" s="24">
        <f>IF(OR([@[Request ID]]="",[@[Due Date]]="",OR([@[Status]]="Sent",[@[Status]]="Canceled")),"",IF(TODAY()&lt;=[@[Due Date]],NETWORKDAYS(TODAY(),[@[Due Date]],'Settings &amp; Lists'!$G$13:$G$22)-1,-(NETWORKDAYS([@[Due Date]],TODAY(),'Settings &amp; Lists'!$G$13:$G$22)-1)))</f>
        <v/>
      </c>
      <c r="U10" s="26">
        <f>IF(OR([@[Request ID]]="",[@[Due Date]]="",[@[Status]]="Sent",[@[Status]]="Canceled"),"",IF(TODAY()&gt;[@[Due Date]],"OVERDUE",""))</f>
        <v/>
      </c>
      <c r="V1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 s="22" t="inlineStr">
        <is>
          <t>Sent through secure delivery service.</t>
        </is>
      </c>
      <c r="X10" s="21" t="n">
        <v>46260</v>
      </c>
    </row>
    <row r="11">
      <c r="A11" s="20" t="inlineStr">
        <is>
          <t>REQ-000106</t>
        </is>
      </c>
      <c r="B11" s="21" t="n">
        <v>46259</v>
      </c>
      <c r="C11" s="20" t="inlineStr">
        <is>
          <t>FWL</t>
        </is>
      </c>
      <c r="D11" s="20" t="inlineStr">
        <is>
          <t>STU-F6024</t>
        </is>
      </c>
      <c r="E11" s="20" t="inlineStr">
        <is>
          <t>Official Paper</t>
        </is>
      </c>
      <c r="F11" s="20" t="inlineStr">
        <is>
          <t>U.S. Mail</t>
        </is>
      </c>
      <c r="G11" s="22" t="inlineStr">
        <is>
          <t>Prairie Lake University</t>
        </is>
      </c>
      <c r="H11" s="20" t="inlineStr">
        <is>
          <t>Casey Brooks</t>
        </is>
      </c>
      <c r="I11" s="20" t="inlineStr">
        <is>
          <t>Normal</t>
        </is>
      </c>
      <c r="J11" s="20" t="inlineStr">
        <is>
          <t>Awaiting Information</t>
        </is>
      </c>
      <c r="K11" s="22" t="n"/>
      <c r="L11" s="20" t="inlineStr">
        <is>
          <t>Pending</t>
        </is>
      </c>
      <c r="M11" s="39">
        <f>IF([@[Request ID]]="","",IFERROR(VLOOKUP([@[Request Type]],'Settings &amp; Lists'!$A$5:$C$8,3,FALSE),""))</f>
        <v/>
      </c>
      <c r="N11" s="21" t="n"/>
      <c r="O11" s="21" t="n"/>
      <c r="P11" s="24">
        <f>IF([@[Request ID]]="","",IFERROR(VLOOKUP([@[Request Type]],'Settings &amp; Lists'!$A$5:$C$8,2,FALSE),""))</f>
        <v/>
      </c>
      <c r="Q11" s="25">
        <f>IF(OR([@[Request ID]]="",[@[Date Received]]="",[@[SLA Days]]=""),"",WORKDAY([@[Date Received]],[@[SLA Days]],'Settings &amp; Lists'!$G$13:$G$22))</f>
        <v/>
      </c>
      <c r="R11" s="24">
        <f>IF(OR([@[Request ID]]="",[@[Date Received]]=""),"",MAX(0,NETWORKDAYS([@[Date Received]],IF([@[Date Closed]]&lt;&gt;"",[@[Date Closed]],TODAY()),'Settings &amp; Lists'!$G$13:$G$22)-1))</f>
        <v/>
      </c>
      <c r="S11" s="24">
        <f>IF(OR([@[Request ID]]="",[@[Date Received]]="",[@[Date Sent]]=""),"",MAX(0,NETWORKDAYS([@[Date Received]],[@[Date Sent]],'Settings &amp; Lists'!$G$13:$G$22)-1))</f>
        <v/>
      </c>
      <c r="T11" s="24">
        <f>IF(OR([@[Request ID]]="",[@[Due Date]]="",OR([@[Status]]="Sent",[@[Status]]="Canceled")),"",IF(TODAY()&lt;=[@[Due Date]],NETWORKDAYS(TODAY(),[@[Due Date]],'Settings &amp; Lists'!$G$13:$G$22)-1,-(NETWORKDAYS([@[Due Date]],TODAY(),'Settings &amp; Lists'!$G$13:$G$22)-1)))</f>
        <v/>
      </c>
      <c r="U11" s="26">
        <f>IF(OR([@[Request ID]]="",[@[Due Date]]="",[@[Status]]="Sent",[@[Status]]="Canceled"),"",IF(TODAY()&gt;[@[Due Date]],"OVERDUE",""))</f>
        <v/>
      </c>
      <c r="V1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 s="22" t="inlineStr">
        <is>
          <t>Destination department is not specified.</t>
        </is>
      </c>
      <c r="X11" s="21" t="n">
        <v>46267</v>
      </c>
    </row>
    <row r="12">
      <c r="A12" s="20" t="inlineStr">
        <is>
          <t>REQ-000107</t>
        </is>
      </c>
      <c r="B12" s="21" t="n">
        <v>46267</v>
      </c>
      <c r="C12" s="20" t="inlineStr">
        <is>
          <t>GHR</t>
        </is>
      </c>
      <c r="D12" s="20" t="inlineStr">
        <is>
          <t>STU-G7190</t>
        </is>
      </c>
      <c r="E12" s="20" t="inlineStr">
        <is>
          <t>Rush Official Paper</t>
        </is>
      </c>
      <c r="F12" s="20" t="inlineStr">
        <is>
          <t>Customer Pickup</t>
        </is>
      </c>
      <c r="G12" s="22" t="n"/>
      <c r="H12" s="20" t="inlineStr">
        <is>
          <t>Jordan Kim</t>
        </is>
      </c>
      <c r="I12" s="20" t="inlineStr">
        <is>
          <t>High</t>
        </is>
      </c>
      <c r="J12" s="20" t="inlineStr">
        <is>
          <t>Ready to Send</t>
        </is>
      </c>
      <c r="K12" s="22" t="n"/>
      <c r="L12" s="20" t="inlineStr">
        <is>
          <t>Paid</t>
        </is>
      </c>
      <c r="M12" s="39">
        <f>IF([@[Request ID]]="","",IFERROR(VLOOKUP([@[Request Type]],'Settings &amp; Lists'!$A$5:$C$8,3,FALSE),""))</f>
        <v/>
      </c>
      <c r="N12" s="21" t="n"/>
      <c r="O12" s="21" t="n"/>
      <c r="P12" s="24">
        <f>IF([@[Request ID]]="","",IFERROR(VLOOKUP([@[Request Type]],'Settings &amp; Lists'!$A$5:$C$8,2,FALSE),""))</f>
        <v/>
      </c>
      <c r="Q12" s="25">
        <f>IF(OR([@[Request ID]]="",[@[Date Received]]="",[@[SLA Days]]=""),"",WORKDAY([@[Date Received]],[@[SLA Days]],'Settings &amp; Lists'!$G$13:$G$22))</f>
        <v/>
      </c>
      <c r="R12" s="24">
        <f>IF(OR([@[Request ID]]="",[@[Date Received]]=""),"",MAX(0,NETWORKDAYS([@[Date Received]],IF([@[Date Closed]]&lt;&gt;"",[@[Date Closed]],TODAY()),'Settings &amp; Lists'!$G$13:$G$22)-1))</f>
        <v/>
      </c>
      <c r="S12" s="24">
        <f>IF(OR([@[Request ID]]="",[@[Date Received]]="",[@[Date Sent]]=""),"",MAX(0,NETWORKDAYS([@[Date Received]],[@[Date Sent]],'Settings &amp; Lists'!$G$13:$G$22)-1))</f>
        <v/>
      </c>
      <c r="T12" s="24">
        <f>IF(OR([@[Request ID]]="",[@[Due Date]]="",OR([@[Status]]="Sent",[@[Status]]="Canceled")),"",IF(TODAY()&lt;=[@[Due Date]],NETWORKDAYS(TODAY(),[@[Due Date]],'Settings &amp; Lists'!$G$13:$G$22)-1,-(NETWORKDAYS([@[Due Date]],TODAY(),'Settings &amp; Lists'!$G$13:$G$22)-1)))</f>
        <v/>
      </c>
      <c r="U12" s="26">
        <f>IF(OR([@[Request ID]]="",[@[Due Date]]="",[@[Status]]="Sent",[@[Status]]="Canceled"),"",IF(TODAY()&gt;[@[Due Date]],"OVERDUE",""))</f>
        <v/>
      </c>
      <c r="V1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 s="22" t="inlineStr">
        <is>
          <t>Pickup packet prepared.</t>
        </is>
      </c>
      <c r="X12" s="21" t="n">
        <v>46269</v>
      </c>
    </row>
    <row r="13">
      <c r="A13" s="20" t="inlineStr">
        <is>
          <t>REQ-000108</t>
        </is>
      </c>
      <c r="B13" s="21" t="n">
        <v>46254</v>
      </c>
      <c r="C13" s="20" t="inlineStr">
        <is>
          <t>HMC</t>
        </is>
      </c>
      <c r="D13" s="20" t="inlineStr">
        <is>
          <t>STU-H8043</t>
        </is>
      </c>
      <c r="E13" s="20" t="inlineStr">
        <is>
          <t>Official Paper</t>
        </is>
      </c>
      <c r="F13" s="20" t="inlineStr">
        <is>
          <t>U.S. Mail</t>
        </is>
      </c>
      <c r="G13" s="22" t="inlineStr">
        <is>
          <t>Cedar Plains Learning Institute</t>
        </is>
      </c>
      <c r="H13" s="20" t="inlineStr">
        <is>
          <t>Taylor Reed</t>
        </is>
      </c>
      <c r="I13" s="20" t="inlineStr">
        <is>
          <t>Low</t>
        </is>
      </c>
      <c r="J13" s="20" t="inlineStr">
        <is>
          <t>Canceled</t>
        </is>
      </c>
      <c r="K13" s="22" t="n"/>
      <c r="L13" s="20" t="inlineStr">
        <is>
          <t>Refunded</t>
        </is>
      </c>
      <c r="M13" s="39">
        <f>IF([@[Request ID]]="","",IFERROR(VLOOKUP([@[Request Type]],'Settings &amp; Lists'!$A$5:$C$8,3,FALSE),""))</f>
        <v/>
      </c>
      <c r="N13" s="21" t="n"/>
      <c r="O13" s="21" t="n">
        <v>46255</v>
      </c>
      <c r="P13" s="24">
        <f>IF([@[Request ID]]="","",IFERROR(VLOOKUP([@[Request Type]],'Settings &amp; Lists'!$A$5:$C$8,2,FALSE),""))</f>
        <v/>
      </c>
      <c r="Q13" s="25">
        <f>IF(OR([@[Request ID]]="",[@[Date Received]]="",[@[SLA Days]]=""),"",WORKDAY([@[Date Received]],[@[SLA Days]],'Settings &amp; Lists'!$G$13:$G$22))</f>
        <v/>
      </c>
      <c r="R13" s="24">
        <f>IF(OR([@[Request ID]]="",[@[Date Received]]=""),"",MAX(0,NETWORKDAYS([@[Date Received]],IF([@[Date Closed]]&lt;&gt;"",[@[Date Closed]],TODAY()),'Settings &amp; Lists'!$G$13:$G$22)-1))</f>
        <v/>
      </c>
      <c r="S13" s="24">
        <f>IF(OR([@[Request ID]]="",[@[Date Received]]="",[@[Date Sent]]=""),"",MAX(0,NETWORKDAYS([@[Date Received]],[@[Date Sent]],'Settings &amp; Lists'!$G$13:$G$22)-1))</f>
        <v/>
      </c>
      <c r="T13" s="24">
        <f>IF(OR([@[Request ID]]="",[@[Due Date]]="",OR([@[Status]]="Sent",[@[Status]]="Canceled")),"",IF(TODAY()&lt;=[@[Due Date]],NETWORKDAYS(TODAY(),[@[Due Date]],'Settings &amp; Lists'!$G$13:$G$22)-1,-(NETWORKDAYS([@[Due Date]],TODAY(),'Settings &amp; Lists'!$G$13:$G$22)-1)))</f>
        <v/>
      </c>
      <c r="U13" s="26">
        <f>IF(OR([@[Request ID]]="",[@[Due Date]]="",[@[Status]]="Sent",[@[Status]]="Canceled"),"",IF(TODAY()&gt;[@[Due Date]],"OVERDUE",""))</f>
        <v/>
      </c>
      <c r="V1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 s="22" t="inlineStr">
        <is>
          <t>Request canceled before production.</t>
        </is>
      </c>
      <c r="X13" s="21" t="n">
        <v>46255</v>
      </c>
    </row>
    <row r="14">
      <c r="A14" s="20" t="inlineStr">
        <is>
          <t>REQ-000109</t>
        </is>
      </c>
      <c r="B14" s="21" t="n">
        <v>46268</v>
      </c>
      <c r="C14" s="20" t="inlineStr">
        <is>
          <t>JQS</t>
        </is>
      </c>
      <c r="D14" s="20" t="inlineStr">
        <is>
          <t>STU-J9156</t>
        </is>
      </c>
      <c r="E14" s="20" t="inlineStr">
        <is>
          <t>Official Electronic</t>
        </is>
      </c>
      <c r="F14" s="20" t="inlineStr">
        <is>
          <t>Secure Electronic Delivery</t>
        </is>
      </c>
      <c r="G14" s="22" t="inlineStr">
        <is>
          <t>Harbor Point Nursing Academy</t>
        </is>
      </c>
      <c r="H14" s="20" t="inlineStr">
        <is>
          <t>Morgan Lee</t>
        </is>
      </c>
      <c r="I14" s="20" t="inlineStr">
        <is>
          <t>Normal</t>
        </is>
      </c>
      <c r="J14" s="20" t="inlineStr">
        <is>
          <t>In Review</t>
        </is>
      </c>
      <c r="K14" s="22" t="n"/>
      <c r="L14" s="20" t="inlineStr">
        <is>
          <t>Paid</t>
        </is>
      </c>
      <c r="M14" s="39">
        <f>IF([@[Request ID]]="","",IFERROR(VLOOKUP([@[Request Type]],'Settings &amp; Lists'!$A$5:$C$8,3,FALSE),""))</f>
        <v/>
      </c>
      <c r="N14" s="21" t="n"/>
      <c r="O14" s="21" t="n"/>
      <c r="P14" s="24">
        <f>IF([@[Request ID]]="","",IFERROR(VLOOKUP([@[Request Type]],'Settings &amp; Lists'!$A$5:$C$8,2,FALSE),""))</f>
        <v/>
      </c>
      <c r="Q14" s="25">
        <f>IF(OR([@[Request ID]]="",[@[Date Received]]="",[@[SLA Days]]=""),"",WORKDAY([@[Date Received]],[@[SLA Days]],'Settings &amp; Lists'!$G$13:$G$22))</f>
        <v/>
      </c>
      <c r="R14" s="24">
        <f>IF(OR([@[Request ID]]="",[@[Date Received]]=""),"",MAX(0,NETWORKDAYS([@[Date Received]],IF([@[Date Closed]]&lt;&gt;"",[@[Date Closed]],TODAY()),'Settings &amp; Lists'!$G$13:$G$22)-1))</f>
        <v/>
      </c>
      <c r="S14" s="24">
        <f>IF(OR([@[Request ID]]="",[@[Date Received]]="",[@[Date Sent]]=""),"",MAX(0,NETWORKDAYS([@[Date Received]],[@[Date Sent]],'Settings &amp; Lists'!$G$13:$G$22)-1))</f>
        <v/>
      </c>
      <c r="T14" s="24">
        <f>IF(OR([@[Request ID]]="",[@[Due Date]]="",OR([@[Status]]="Sent",[@[Status]]="Canceled")),"",IF(TODAY()&lt;=[@[Due Date]],NETWORKDAYS(TODAY(),[@[Due Date]],'Settings &amp; Lists'!$G$13:$G$22)-1,-(NETWORKDAYS([@[Due Date]],TODAY(),'Settings &amp; Lists'!$G$13:$G$22)-1)))</f>
        <v/>
      </c>
      <c r="U14" s="26">
        <f>IF(OR([@[Request ID]]="",[@[Due Date]]="",[@[Status]]="Sent",[@[Status]]="Canceled"),"",IF(TODAY()&gt;[@[Due Date]],"OVERDUE",""))</f>
        <v/>
      </c>
      <c r="V1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 s="22" t="inlineStr">
        <is>
          <t>Standard records review in progress.</t>
        </is>
      </c>
      <c r="X14" s="21" t="n">
        <v>46269</v>
      </c>
    </row>
    <row r="15">
      <c r="A15" s="20" t="inlineStr">
        <is>
          <t>REQ-000110</t>
        </is>
      </c>
      <c r="B15" s="21" t="n">
        <v>46262</v>
      </c>
      <c r="C15" s="20" t="inlineStr">
        <is>
          <t>KRD</t>
        </is>
      </c>
      <c r="D15" s="20" t="inlineStr">
        <is>
          <t>STU-K1037</t>
        </is>
      </c>
      <c r="E15" s="20" t="inlineStr">
        <is>
          <t>Official Electronic</t>
        </is>
      </c>
      <c r="F15" s="20" t="inlineStr">
        <is>
          <t>Secure Electronic Delivery</t>
        </is>
      </c>
      <c r="G15" s="22" t="inlineStr">
        <is>
          <t>Willow Creek Training Group</t>
        </is>
      </c>
      <c r="H15" s="20" t="inlineStr">
        <is>
          <t>Casey Brooks</t>
        </is>
      </c>
      <c r="I15" s="20" t="inlineStr">
        <is>
          <t>Normal</t>
        </is>
      </c>
      <c r="J15" s="20" t="inlineStr">
        <is>
          <t>Sent</t>
        </is>
      </c>
      <c r="K15" s="22" t="n"/>
      <c r="L15" s="20" t="inlineStr">
        <is>
          <t>Paid</t>
        </is>
      </c>
      <c r="M15" s="39">
        <f>IF([@[Request ID]]="","",IFERROR(VLOOKUP([@[Request Type]],'Settings &amp; Lists'!$A$5:$C$8,3,FALSE),""))</f>
        <v/>
      </c>
      <c r="N15" s="21" t="n">
        <v>46267</v>
      </c>
      <c r="O15" s="21" t="n">
        <v>46267</v>
      </c>
      <c r="P15" s="24">
        <f>IF([@[Request ID]]="","",IFERROR(VLOOKUP([@[Request Type]],'Settings &amp; Lists'!$A$5:$C$8,2,FALSE),""))</f>
        <v/>
      </c>
      <c r="Q15" s="25">
        <f>IF(OR([@[Request ID]]="",[@[Date Received]]="",[@[SLA Days]]=""),"",WORKDAY([@[Date Received]],[@[SLA Days]],'Settings &amp; Lists'!$G$13:$G$22))</f>
        <v/>
      </c>
      <c r="R15" s="24">
        <f>IF(OR([@[Request ID]]="",[@[Date Received]]=""),"",MAX(0,NETWORKDAYS([@[Date Received]],IF([@[Date Closed]]&lt;&gt;"",[@[Date Closed]],TODAY()),'Settings &amp; Lists'!$G$13:$G$22)-1))</f>
        <v/>
      </c>
      <c r="S15" s="24">
        <f>IF(OR([@[Request ID]]="",[@[Date Received]]="",[@[Date Sent]]=""),"",MAX(0,NETWORKDAYS([@[Date Received]],[@[Date Sent]],'Settings &amp; Lists'!$G$13:$G$22)-1))</f>
        <v/>
      </c>
      <c r="T15" s="24">
        <f>IF(OR([@[Request ID]]="",[@[Due Date]]="",OR([@[Status]]="Sent",[@[Status]]="Canceled")),"",IF(TODAY()&lt;=[@[Due Date]],NETWORKDAYS(TODAY(),[@[Due Date]],'Settings &amp; Lists'!$G$13:$G$22)-1,-(NETWORKDAYS([@[Due Date]],TODAY(),'Settings &amp; Lists'!$G$13:$G$22)-1)))</f>
        <v/>
      </c>
      <c r="U15" s="26">
        <f>IF(OR([@[Request ID]]="",[@[Due Date]]="",[@[Status]]="Sent",[@[Status]]="Canceled"),"",IF(TODAY()&gt;[@[Due Date]],"OVERDUE",""))</f>
        <v/>
      </c>
      <c r="V1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 s="22" t="inlineStr">
        <is>
          <t>Electronic delivery completed.</t>
        </is>
      </c>
      <c r="X15" s="21" t="n">
        <v>46267</v>
      </c>
    </row>
    <row r="16">
      <c r="A16" s="20" t="n"/>
      <c r="B16" s="21" t="n"/>
      <c r="C16" s="20" t="n"/>
      <c r="D16" s="20" t="n"/>
      <c r="E16" s="20" t="n"/>
      <c r="F16" s="20" t="n"/>
      <c r="G16" s="22" t="n"/>
      <c r="H16" s="20" t="n"/>
      <c r="I16" s="20" t="n"/>
      <c r="J16" s="20" t="n"/>
      <c r="K16" s="22" t="n"/>
      <c r="L16" s="20" t="n"/>
      <c r="M16" s="39">
        <f>IF([@[Request ID]]="","",IFERROR(VLOOKUP([@[Request Type]],'Settings &amp; Lists'!$A$5:$C$8,3,FALSE),""))</f>
        <v/>
      </c>
      <c r="N16" s="21" t="n"/>
      <c r="O16" s="21" t="n"/>
      <c r="P16" s="24">
        <f>IF([@[Request ID]]="","",IFERROR(VLOOKUP([@[Request Type]],'Settings &amp; Lists'!$A$5:$C$8,2,FALSE),""))</f>
        <v/>
      </c>
      <c r="Q16" s="25">
        <f>IF(OR([@[Request ID]]="",[@[Date Received]]="",[@[SLA Days]]=""),"",WORKDAY([@[Date Received]],[@[SLA Days]],'Settings &amp; Lists'!$G$13:$G$22))</f>
        <v/>
      </c>
      <c r="R16" s="24">
        <f>IF(OR([@[Request ID]]="",[@[Date Received]]=""),"",MAX(0,NETWORKDAYS([@[Date Received]],IF([@[Date Closed]]&lt;&gt;"",[@[Date Closed]],TODAY()),'Settings &amp; Lists'!$G$13:$G$22)-1))</f>
        <v/>
      </c>
      <c r="S16" s="24">
        <f>IF(OR([@[Request ID]]="",[@[Date Received]]="",[@[Date Sent]]=""),"",MAX(0,NETWORKDAYS([@[Date Received]],[@[Date Sent]],'Settings &amp; Lists'!$G$13:$G$22)-1))</f>
        <v/>
      </c>
      <c r="T16" s="24">
        <f>IF(OR([@[Request ID]]="",[@[Due Date]]="",OR([@[Status]]="Sent",[@[Status]]="Canceled")),"",IF(TODAY()&lt;=[@[Due Date]],NETWORKDAYS(TODAY(),[@[Due Date]],'Settings &amp; Lists'!$G$13:$G$22)-1,-(NETWORKDAYS([@[Due Date]],TODAY(),'Settings &amp; Lists'!$G$13:$G$22)-1)))</f>
        <v/>
      </c>
      <c r="U16" s="26">
        <f>IF(OR([@[Request ID]]="",[@[Due Date]]="",[@[Status]]="Sent",[@[Status]]="Canceled"),"",IF(TODAY()&gt;[@[Due Date]],"OVERDUE",""))</f>
        <v/>
      </c>
      <c r="V1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 s="22" t="n"/>
      <c r="X16" s="21" t="n"/>
    </row>
    <row r="17">
      <c r="A17" s="20" t="n"/>
      <c r="B17" s="21" t="n"/>
      <c r="C17" s="20" t="n"/>
      <c r="D17" s="20" t="n"/>
      <c r="E17" s="20" t="n"/>
      <c r="F17" s="20" t="n"/>
      <c r="G17" s="22" t="n"/>
      <c r="H17" s="20" t="n"/>
      <c r="I17" s="20" t="n"/>
      <c r="J17" s="20" t="n"/>
      <c r="K17" s="22" t="n"/>
      <c r="L17" s="20" t="n"/>
      <c r="M17" s="39">
        <f>IF([@[Request ID]]="","",IFERROR(VLOOKUP([@[Request Type]],'Settings &amp; Lists'!$A$5:$C$8,3,FALSE),""))</f>
        <v/>
      </c>
      <c r="N17" s="21" t="n"/>
      <c r="O17" s="21" t="n"/>
      <c r="P17" s="24">
        <f>IF([@[Request ID]]="","",IFERROR(VLOOKUP([@[Request Type]],'Settings &amp; Lists'!$A$5:$C$8,2,FALSE),""))</f>
        <v/>
      </c>
      <c r="Q17" s="25">
        <f>IF(OR([@[Request ID]]="",[@[Date Received]]="",[@[SLA Days]]=""),"",WORKDAY([@[Date Received]],[@[SLA Days]],'Settings &amp; Lists'!$G$13:$G$22))</f>
        <v/>
      </c>
      <c r="R17" s="24">
        <f>IF(OR([@[Request ID]]="",[@[Date Received]]=""),"",MAX(0,NETWORKDAYS([@[Date Received]],IF([@[Date Closed]]&lt;&gt;"",[@[Date Closed]],TODAY()),'Settings &amp; Lists'!$G$13:$G$22)-1))</f>
        <v/>
      </c>
      <c r="S17" s="24">
        <f>IF(OR([@[Request ID]]="",[@[Date Received]]="",[@[Date Sent]]=""),"",MAX(0,NETWORKDAYS([@[Date Received]],[@[Date Sent]],'Settings &amp; Lists'!$G$13:$G$22)-1))</f>
        <v/>
      </c>
      <c r="T17" s="24">
        <f>IF(OR([@[Request ID]]="",[@[Due Date]]="",OR([@[Status]]="Sent",[@[Status]]="Canceled")),"",IF(TODAY()&lt;=[@[Due Date]],NETWORKDAYS(TODAY(),[@[Due Date]],'Settings &amp; Lists'!$G$13:$G$22)-1,-(NETWORKDAYS([@[Due Date]],TODAY(),'Settings &amp; Lists'!$G$13:$G$22)-1)))</f>
        <v/>
      </c>
      <c r="U17" s="26">
        <f>IF(OR([@[Request ID]]="",[@[Due Date]]="",[@[Status]]="Sent",[@[Status]]="Canceled"),"",IF(TODAY()&gt;[@[Due Date]],"OVERDUE",""))</f>
        <v/>
      </c>
      <c r="V1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 s="22" t="n"/>
      <c r="X17" s="21" t="n"/>
    </row>
    <row r="18">
      <c r="A18" s="20" t="n"/>
      <c r="B18" s="21" t="n"/>
      <c r="C18" s="20" t="n"/>
      <c r="D18" s="20" t="n"/>
      <c r="E18" s="20" t="n"/>
      <c r="F18" s="20" t="n"/>
      <c r="G18" s="22" t="n"/>
      <c r="H18" s="20" t="n"/>
      <c r="I18" s="20" t="n"/>
      <c r="J18" s="20" t="n"/>
      <c r="K18" s="22" t="n"/>
      <c r="L18" s="20" t="n"/>
      <c r="M18" s="39">
        <f>IF([@[Request ID]]="","",IFERROR(VLOOKUP([@[Request Type]],'Settings &amp; Lists'!$A$5:$C$8,3,FALSE),""))</f>
        <v/>
      </c>
      <c r="N18" s="21" t="n"/>
      <c r="O18" s="21" t="n"/>
      <c r="P18" s="24">
        <f>IF([@[Request ID]]="","",IFERROR(VLOOKUP([@[Request Type]],'Settings &amp; Lists'!$A$5:$C$8,2,FALSE),""))</f>
        <v/>
      </c>
      <c r="Q18" s="25">
        <f>IF(OR([@[Request ID]]="",[@[Date Received]]="",[@[SLA Days]]=""),"",WORKDAY([@[Date Received]],[@[SLA Days]],'Settings &amp; Lists'!$G$13:$G$22))</f>
        <v/>
      </c>
      <c r="R18" s="24">
        <f>IF(OR([@[Request ID]]="",[@[Date Received]]=""),"",MAX(0,NETWORKDAYS([@[Date Received]],IF([@[Date Closed]]&lt;&gt;"",[@[Date Closed]],TODAY()),'Settings &amp; Lists'!$G$13:$G$22)-1))</f>
        <v/>
      </c>
      <c r="S18" s="24">
        <f>IF(OR([@[Request ID]]="",[@[Date Received]]="",[@[Date Sent]]=""),"",MAX(0,NETWORKDAYS([@[Date Received]],[@[Date Sent]],'Settings &amp; Lists'!$G$13:$G$22)-1))</f>
        <v/>
      </c>
      <c r="T18" s="24">
        <f>IF(OR([@[Request ID]]="",[@[Due Date]]="",OR([@[Status]]="Sent",[@[Status]]="Canceled")),"",IF(TODAY()&lt;=[@[Due Date]],NETWORKDAYS(TODAY(),[@[Due Date]],'Settings &amp; Lists'!$G$13:$G$22)-1,-(NETWORKDAYS([@[Due Date]],TODAY(),'Settings &amp; Lists'!$G$13:$G$22)-1)))</f>
        <v/>
      </c>
      <c r="U18" s="26">
        <f>IF(OR([@[Request ID]]="",[@[Due Date]]="",[@[Status]]="Sent",[@[Status]]="Canceled"),"",IF(TODAY()&gt;[@[Due Date]],"OVERDUE",""))</f>
        <v/>
      </c>
      <c r="V1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 s="22" t="n"/>
      <c r="X18" s="21" t="n"/>
    </row>
    <row r="19">
      <c r="A19" s="20" t="n"/>
      <c r="B19" s="21" t="n"/>
      <c r="C19" s="20" t="n"/>
      <c r="D19" s="20" t="n"/>
      <c r="E19" s="20" t="n"/>
      <c r="F19" s="20" t="n"/>
      <c r="G19" s="22" t="n"/>
      <c r="H19" s="20" t="n"/>
      <c r="I19" s="20" t="n"/>
      <c r="J19" s="20" t="n"/>
      <c r="K19" s="22" t="n"/>
      <c r="L19" s="20" t="n"/>
      <c r="M19" s="39">
        <f>IF([@[Request ID]]="","",IFERROR(VLOOKUP([@[Request Type]],'Settings &amp; Lists'!$A$5:$C$8,3,FALSE),""))</f>
        <v/>
      </c>
      <c r="N19" s="21" t="n"/>
      <c r="O19" s="21" t="n"/>
      <c r="P19" s="24">
        <f>IF([@[Request ID]]="","",IFERROR(VLOOKUP([@[Request Type]],'Settings &amp; Lists'!$A$5:$C$8,2,FALSE),""))</f>
        <v/>
      </c>
      <c r="Q19" s="25">
        <f>IF(OR([@[Request ID]]="",[@[Date Received]]="",[@[SLA Days]]=""),"",WORKDAY([@[Date Received]],[@[SLA Days]],'Settings &amp; Lists'!$G$13:$G$22))</f>
        <v/>
      </c>
      <c r="R19" s="24">
        <f>IF(OR([@[Request ID]]="",[@[Date Received]]=""),"",MAX(0,NETWORKDAYS([@[Date Received]],IF([@[Date Closed]]&lt;&gt;"",[@[Date Closed]],TODAY()),'Settings &amp; Lists'!$G$13:$G$22)-1))</f>
        <v/>
      </c>
      <c r="S19" s="24">
        <f>IF(OR([@[Request ID]]="",[@[Date Received]]="",[@[Date Sent]]=""),"",MAX(0,NETWORKDAYS([@[Date Received]],[@[Date Sent]],'Settings &amp; Lists'!$G$13:$G$22)-1))</f>
        <v/>
      </c>
      <c r="T19" s="24">
        <f>IF(OR([@[Request ID]]="",[@[Due Date]]="",OR([@[Status]]="Sent",[@[Status]]="Canceled")),"",IF(TODAY()&lt;=[@[Due Date]],NETWORKDAYS(TODAY(),[@[Due Date]],'Settings &amp; Lists'!$G$13:$G$22)-1,-(NETWORKDAYS([@[Due Date]],TODAY(),'Settings &amp; Lists'!$G$13:$G$22)-1)))</f>
        <v/>
      </c>
      <c r="U19" s="26">
        <f>IF(OR([@[Request ID]]="",[@[Due Date]]="",[@[Status]]="Sent",[@[Status]]="Canceled"),"",IF(TODAY()&gt;[@[Due Date]],"OVERDUE",""))</f>
        <v/>
      </c>
      <c r="V1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 s="22" t="n"/>
      <c r="X19" s="21" t="n"/>
    </row>
    <row r="20">
      <c r="A20" s="20" t="n"/>
      <c r="B20" s="21" t="n"/>
      <c r="C20" s="20" t="n"/>
      <c r="D20" s="20" t="n"/>
      <c r="E20" s="20" t="n"/>
      <c r="F20" s="20" t="n"/>
      <c r="G20" s="22" t="n"/>
      <c r="H20" s="20" t="n"/>
      <c r="I20" s="20" t="n"/>
      <c r="J20" s="20" t="n"/>
      <c r="K20" s="22" t="n"/>
      <c r="L20" s="20" t="n"/>
      <c r="M20" s="39">
        <f>IF([@[Request ID]]="","",IFERROR(VLOOKUP([@[Request Type]],'Settings &amp; Lists'!$A$5:$C$8,3,FALSE),""))</f>
        <v/>
      </c>
      <c r="N20" s="21" t="n"/>
      <c r="O20" s="21" t="n"/>
      <c r="P20" s="24">
        <f>IF([@[Request ID]]="","",IFERROR(VLOOKUP([@[Request Type]],'Settings &amp; Lists'!$A$5:$C$8,2,FALSE),""))</f>
        <v/>
      </c>
      <c r="Q20" s="25">
        <f>IF(OR([@[Request ID]]="",[@[Date Received]]="",[@[SLA Days]]=""),"",WORKDAY([@[Date Received]],[@[SLA Days]],'Settings &amp; Lists'!$G$13:$G$22))</f>
        <v/>
      </c>
      <c r="R20" s="24">
        <f>IF(OR([@[Request ID]]="",[@[Date Received]]=""),"",MAX(0,NETWORKDAYS([@[Date Received]],IF([@[Date Closed]]&lt;&gt;"",[@[Date Closed]],TODAY()),'Settings &amp; Lists'!$G$13:$G$22)-1))</f>
        <v/>
      </c>
      <c r="S20" s="24">
        <f>IF(OR([@[Request ID]]="",[@[Date Received]]="",[@[Date Sent]]=""),"",MAX(0,NETWORKDAYS([@[Date Received]],[@[Date Sent]],'Settings &amp; Lists'!$G$13:$G$22)-1))</f>
        <v/>
      </c>
      <c r="T20" s="24">
        <f>IF(OR([@[Request ID]]="",[@[Due Date]]="",OR([@[Status]]="Sent",[@[Status]]="Canceled")),"",IF(TODAY()&lt;=[@[Due Date]],NETWORKDAYS(TODAY(),[@[Due Date]],'Settings &amp; Lists'!$G$13:$G$22)-1,-(NETWORKDAYS([@[Due Date]],TODAY(),'Settings &amp; Lists'!$G$13:$G$22)-1)))</f>
        <v/>
      </c>
      <c r="U20" s="26">
        <f>IF(OR([@[Request ID]]="",[@[Due Date]]="",[@[Status]]="Sent",[@[Status]]="Canceled"),"",IF(TODAY()&gt;[@[Due Date]],"OVERDUE",""))</f>
        <v/>
      </c>
      <c r="V2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 s="22" t="n"/>
      <c r="X20" s="21" t="n"/>
    </row>
    <row r="21">
      <c r="A21" s="20" t="n"/>
      <c r="B21" s="21" t="n"/>
      <c r="C21" s="20" t="n"/>
      <c r="D21" s="20" t="n"/>
      <c r="E21" s="20" t="n"/>
      <c r="F21" s="20" t="n"/>
      <c r="G21" s="22" t="n"/>
      <c r="H21" s="20" t="n"/>
      <c r="I21" s="20" t="n"/>
      <c r="J21" s="20" t="n"/>
      <c r="K21" s="22" t="n"/>
      <c r="L21" s="20" t="n"/>
      <c r="M21" s="39">
        <f>IF([@[Request ID]]="","",IFERROR(VLOOKUP([@[Request Type]],'Settings &amp; Lists'!$A$5:$C$8,3,FALSE),""))</f>
        <v/>
      </c>
      <c r="N21" s="21" t="n"/>
      <c r="O21" s="21" t="n"/>
      <c r="P21" s="24">
        <f>IF([@[Request ID]]="","",IFERROR(VLOOKUP([@[Request Type]],'Settings &amp; Lists'!$A$5:$C$8,2,FALSE),""))</f>
        <v/>
      </c>
      <c r="Q21" s="25">
        <f>IF(OR([@[Request ID]]="",[@[Date Received]]="",[@[SLA Days]]=""),"",WORKDAY([@[Date Received]],[@[SLA Days]],'Settings &amp; Lists'!$G$13:$G$22))</f>
        <v/>
      </c>
      <c r="R21" s="24">
        <f>IF(OR([@[Request ID]]="",[@[Date Received]]=""),"",MAX(0,NETWORKDAYS([@[Date Received]],IF([@[Date Closed]]&lt;&gt;"",[@[Date Closed]],TODAY()),'Settings &amp; Lists'!$G$13:$G$22)-1))</f>
        <v/>
      </c>
      <c r="S21" s="24">
        <f>IF(OR([@[Request ID]]="",[@[Date Received]]="",[@[Date Sent]]=""),"",MAX(0,NETWORKDAYS([@[Date Received]],[@[Date Sent]],'Settings &amp; Lists'!$G$13:$G$22)-1))</f>
        <v/>
      </c>
      <c r="T21" s="24">
        <f>IF(OR([@[Request ID]]="",[@[Due Date]]="",OR([@[Status]]="Sent",[@[Status]]="Canceled")),"",IF(TODAY()&lt;=[@[Due Date]],NETWORKDAYS(TODAY(),[@[Due Date]],'Settings &amp; Lists'!$G$13:$G$22)-1,-(NETWORKDAYS([@[Due Date]],TODAY(),'Settings &amp; Lists'!$G$13:$G$22)-1)))</f>
        <v/>
      </c>
      <c r="U21" s="26">
        <f>IF(OR([@[Request ID]]="",[@[Due Date]]="",[@[Status]]="Sent",[@[Status]]="Canceled"),"",IF(TODAY()&gt;[@[Due Date]],"OVERDUE",""))</f>
        <v/>
      </c>
      <c r="V2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 s="22" t="n"/>
      <c r="X21" s="21" t="n"/>
    </row>
    <row r="22">
      <c r="A22" s="20" t="n"/>
      <c r="B22" s="21" t="n"/>
      <c r="C22" s="20" t="n"/>
      <c r="D22" s="20" t="n"/>
      <c r="E22" s="20" t="n"/>
      <c r="F22" s="20" t="n"/>
      <c r="G22" s="22" t="n"/>
      <c r="H22" s="20" t="n"/>
      <c r="I22" s="20" t="n"/>
      <c r="J22" s="20" t="n"/>
      <c r="K22" s="22" t="n"/>
      <c r="L22" s="20" t="n"/>
      <c r="M22" s="39">
        <f>IF([@[Request ID]]="","",IFERROR(VLOOKUP([@[Request Type]],'Settings &amp; Lists'!$A$5:$C$8,3,FALSE),""))</f>
        <v/>
      </c>
      <c r="N22" s="21" t="n"/>
      <c r="O22" s="21" t="n"/>
      <c r="P22" s="24">
        <f>IF([@[Request ID]]="","",IFERROR(VLOOKUP([@[Request Type]],'Settings &amp; Lists'!$A$5:$C$8,2,FALSE),""))</f>
        <v/>
      </c>
      <c r="Q22" s="25">
        <f>IF(OR([@[Request ID]]="",[@[Date Received]]="",[@[SLA Days]]=""),"",WORKDAY([@[Date Received]],[@[SLA Days]],'Settings &amp; Lists'!$G$13:$G$22))</f>
        <v/>
      </c>
      <c r="R22" s="24">
        <f>IF(OR([@[Request ID]]="",[@[Date Received]]=""),"",MAX(0,NETWORKDAYS([@[Date Received]],IF([@[Date Closed]]&lt;&gt;"",[@[Date Closed]],TODAY()),'Settings &amp; Lists'!$G$13:$G$22)-1))</f>
        <v/>
      </c>
      <c r="S22" s="24">
        <f>IF(OR([@[Request ID]]="",[@[Date Received]]="",[@[Date Sent]]=""),"",MAX(0,NETWORKDAYS([@[Date Received]],[@[Date Sent]],'Settings &amp; Lists'!$G$13:$G$22)-1))</f>
        <v/>
      </c>
      <c r="T22" s="24">
        <f>IF(OR([@[Request ID]]="",[@[Due Date]]="",OR([@[Status]]="Sent",[@[Status]]="Canceled")),"",IF(TODAY()&lt;=[@[Due Date]],NETWORKDAYS(TODAY(),[@[Due Date]],'Settings &amp; Lists'!$G$13:$G$22)-1,-(NETWORKDAYS([@[Due Date]],TODAY(),'Settings &amp; Lists'!$G$13:$G$22)-1)))</f>
        <v/>
      </c>
      <c r="U22" s="26">
        <f>IF(OR([@[Request ID]]="",[@[Due Date]]="",[@[Status]]="Sent",[@[Status]]="Canceled"),"",IF(TODAY()&gt;[@[Due Date]],"OVERDUE",""))</f>
        <v/>
      </c>
      <c r="V2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 s="22" t="n"/>
      <c r="X22" s="21" t="n"/>
    </row>
    <row r="23">
      <c r="A23" s="20" t="n"/>
      <c r="B23" s="21" t="n"/>
      <c r="C23" s="20" t="n"/>
      <c r="D23" s="20" t="n"/>
      <c r="E23" s="20" t="n"/>
      <c r="F23" s="20" t="n"/>
      <c r="G23" s="22" t="n"/>
      <c r="H23" s="20" t="n"/>
      <c r="I23" s="20" t="n"/>
      <c r="J23" s="20" t="n"/>
      <c r="K23" s="22" t="n"/>
      <c r="L23" s="20" t="n"/>
      <c r="M23" s="39">
        <f>IF([@[Request ID]]="","",IFERROR(VLOOKUP([@[Request Type]],'Settings &amp; Lists'!$A$5:$C$8,3,FALSE),""))</f>
        <v/>
      </c>
      <c r="N23" s="21" t="n"/>
      <c r="O23" s="21" t="n"/>
      <c r="P23" s="24">
        <f>IF([@[Request ID]]="","",IFERROR(VLOOKUP([@[Request Type]],'Settings &amp; Lists'!$A$5:$C$8,2,FALSE),""))</f>
        <v/>
      </c>
      <c r="Q23" s="25">
        <f>IF(OR([@[Request ID]]="",[@[Date Received]]="",[@[SLA Days]]=""),"",WORKDAY([@[Date Received]],[@[SLA Days]],'Settings &amp; Lists'!$G$13:$G$22))</f>
        <v/>
      </c>
      <c r="R23" s="24">
        <f>IF(OR([@[Request ID]]="",[@[Date Received]]=""),"",MAX(0,NETWORKDAYS([@[Date Received]],IF([@[Date Closed]]&lt;&gt;"",[@[Date Closed]],TODAY()),'Settings &amp; Lists'!$G$13:$G$22)-1))</f>
        <v/>
      </c>
      <c r="S23" s="24">
        <f>IF(OR([@[Request ID]]="",[@[Date Received]]="",[@[Date Sent]]=""),"",MAX(0,NETWORKDAYS([@[Date Received]],[@[Date Sent]],'Settings &amp; Lists'!$G$13:$G$22)-1))</f>
        <v/>
      </c>
      <c r="T23" s="24">
        <f>IF(OR([@[Request ID]]="",[@[Due Date]]="",OR([@[Status]]="Sent",[@[Status]]="Canceled")),"",IF(TODAY()&lt;=[@[Due Date]],NETWORKDAYS(TODAY(),[@[Due Date]],'Settings &amp; Lists'!$G$13:$G$22)-1,-(NETWORKDAYS([@[Due Date]],TODAY(),'Settings &amp; Lists'!$G$13:$G$22)-1)))</f>
        <v/>
      </c>
      <c r="U23" s="26">
        <f>IF(OR([@[Request ID]]="",[@[Due Date]]="",[@[Status]]="Sent",[@[Status]]="Canceled"),"",IF(TODAY()&gt;[@[Due Date]],"OVERDUE",""))</f>
        <v/>
      </c>
      <c r="V2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 s="22" t="n"/>
      <c r="X23" s="21" t="n"/>
    </row>
    <row r="24">
      <c r="A24" s="20" t="n"/>
      <c r="B24" s="21" t="n"/>
      <c r="C24" s="20" t="n"/>
      <c r="D24" s="20" t="n"/>
      <c r="E24" s="20" t="n"/>
      <c r="F24" s="20" t="n"/>
      <c r="G24" s="22" t="n"/>
      <c r="H24" s="20" t="n"/>
      <c r="I24" s="20" t="n"/>
      <c r="J24" s="20" t="n"/>
      <c r="K24" s="22" t="n"/>
      <c r="L24" s="20" t="n"/>
      <c r="M24" s="39">
        <f>IF([@[Request ID]]="","",IFERROR(VLOOKUP([@[Request Type]],'Settings &amp; Lists'!$A$5:$C$8,3,FALSE),""))</f>
        <v/>
      </c>
      <c r="N24" s="21" t="n"/>
      <c r="O24" s="21" t="n"/>
      <c r="P24" s="24">
        <f>IF([@[Request ID]]="","",IFERROR(VLOOKUP([@[Request Type]],'Settings &amp; Lists'!$A$5:$C$8,2,FALSE),""))</f>
        <v/>
      </c>
      <c r="Q24" s="25">
        <f>IF(OR([@[Request ID]]="",[@[Date Received]]="",[@[SLA Days]]=""),"",WORKDAY([@[Date Received]],[@[SLA Days]],'Settings &amp; Lists'!$G$13:$G$22))</f>
        <v/>
      </c>
      <c r="R24" s="24">
        <f>IF(OR([@[Request ID]]="",[@[Date Received]]=""),"",MAX(0,NETWORKDAYS([@[Date Received]],IF([@[Date Closed]]&lt;&gt;"",[@[Date Closed]],TODAY()),'Settings &amp; Lists'!$G$13:$G$22)-1))</f>
        <v/>
      </c>
      <c r="S24" s="24">
        <f>IF(OR([@[Request ID]]="",[@[Date Received]]="",[@[Date Sent]]=""),"",MAX(0,NETWORKDAYS([@[Date Received]],[@[Date Sent]],'Settings &amp; Lists'!$G$13:$G$22)-1))</f>
        <v/>
      </c>
      <c r="T24" s="24">
        <f>IF(OR([@[Request ID]]="",[@[Due Date]]="",OR([@[Status]]="Sent",[@[Status]]="Canceled")),"",IF(TODAY()&lt;=[@[Due Date]],NETWORKDAYS(TODAY(),[@[Due Date]],'Settings &amp; Lists'!$G$13:$G$22)-1,-(NETWORKDAYS([@[Due Date]],TODAY(),'Settings &amp; Lists'!$G$13:$G$22)-1)))</f>
        <v/>
      </c>
      <c r="U24" s="26">
        <f>IF(OR([@[Request ID]]="",[@[Due Date]]="",[@[Status]]="Sent",[@[Status]]="Canceled"),"",IF(TODAY()&gt;[@[Due Date]],"OVERDUE",""))</f>
        <v/>
      </c>
      <c r="V2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 s="22" t="n"/>
      <c r="X24" s="21" t="n"/>
    </row>
    <row r="25">
      <c r="A25" s="20" t="n"/>
      <c r="B25" s="21" t="n"/>
      <c r="C25" s="20" t="n"/>
      <c r="D25" s="20" t="n"/>
      <c r="E25" s="20" t="n"/>
      <c r="F25" s="20" t="n"/>
      <c r="G25" s="22" t="n"/>
      <c r="H25" s="20" t="n"/>
      <c r="I25" s="20" t="n"/>
      <c r="J25" s="20" t="n"/>
      <c r="K25" s="22" t="n"/>
      <c r="L25" s="20" t="n"/>
      <c r="M25" s="39">
        <f>IF([@[Request ID]]="","",IFERROR(VLOOKUP([@[Request Type]],'Settings &amp; Lists'!$A$5:$C$8,3,FALSE),""))</f>
        <v/>
      </c>
      <c r="N25" s="21" t="n"/>
      <c r="O25" s="21" t="n"/>
      <c r="P25" s="24">
        <f>IF([@[Request ID]]="","",IFERROR(VLOOKUP([@[Request Type]],'Settings &amp; Lists'!$A$5:$C$8,2,FALSE),""))</f>
        <v/>
      </c>
      <c r="Q25" s="25">
        <f>IF(OR([@[Request ID]]="",[@[Date Received]]="",[@[SLA Days]]=""),"",WORKDAY([@[Date Received]],[@[SLA Days]],'Settings &amp; Lists'!$G$13:$G$22))</f>
        <v/>
      </c>
      <c r="R25" s="24">
        <f>IF(OR([@[Request ID]]="",[@[Date Received]]=""),"",MAX(0,NETWORKDAYS([@[Date Received]],IF([@[Date Closed]]&lt;&gt;"",[@[Date Closed]],TODAY()),'Settings &amp; Lists'!$G$13:$G$22)-1))</f>
        <v/>
      </c>
      <c r="S25" s="24">
        <f>IF(OR([@[Request ID]]="",[@[Date Received]]="",[@[Date Sent]]=""),"",MAX(0,NETWORKDAYS([@[Date Received]],[@[Date Sent]],'Settings &amp; Lists'!$G$13:$G$22)-1))</f>
        <v/>
      </c>
      <c r="T25" s="24">
        <f>IF(OR([@[Request ID]]="",[@[Due Date]]="",OR([@[Status]]="Sent",[@[Status]]="Canceled")),"",IF(TODAY()&lt;=[@[Due Date]],NETWORKDAYS(TODAY(),[@[Due Date]],'Settings &amp; Lists'!$G$13:$G$22)-1,-(NETWORKDAYS([@[Due Date]],TODAY(),'Settings &amp; Lists'!$G$13:$G$22)-1)))</f>
        <v/>
      </c>
      <c r="U25" s="26">
        <f>IF(OR([@[Request ID]]="",[@[Due Date]]="",[@[Status]]="Sent",[@[Status]]="Canceled"),"",IF(TODAY()&gt;[@[Due Date]],"OVERDUE",""))</f>
        <v/>
      </c>
      <c r="V2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5" s="22" t="n"/>
      <c r="X25" s="21" t="n"/>
    </row>
    <row r="26">
      <c r="A26" s="20" t="n"/>
      <c r="B26" s="21" t="n"/>
      <c r="C26" s="20" t="n"/>
      <c r="D26" s="20" t="n"/>
      <c r="E26" s="20" t="n"/>
      <c r="F26" s="20" t="n"/>
      <c r="G26" s="22" t="n"/>
      <c r="H26" s="20" t="n"/>
      <c r="I26" s="20" t="n"/>
      <c r="J26" s="20" t="n"/>
      <c r="K26" s="22" t="n"/>
      <c r="L26" s="20" t="n"/>
      <c r="M26" s="39">
        <f>IF([@[Request ID]]="","",IFERROR(VLOOKUP([@[Request Type]],'Settings &amp; Lists'!$A$5:$C$8,3,FALSE),""))</f>
        <v/>
      </c>
      <c r="N26" s="21" t="n"/>
      <c r="O26" s="21" t="n"/>
      <c r="P26" s="24">
        <f>IF([@[Request ID]]="","",IFERROR(VLOOKUP([@[Request Type]],'Settings &amp; Lists'!$A$5:$C$8,2,FALSE),""))</f>
        <v/>
      </c>
      <c r="Q26" s="25">
        <f>IF(OR([@[Request ID]]="",[@[Date Received]]="",[@[SLA Days]]=""),"",WORKDAY([@[Date Received]],[@[SLA Days]],'Settings &amp; Lists'!$G$13:$G$22))</f>
        <v/>
      </c>
      <c r="R26" s="24">
        <f>IF(OR([@[Request ID]]="",[@[Date Received]]=""),"",MAX(0,NETWORKDAYS([@[Date Received]],IF([@[Date Closed]]&lt;&gt;"",[@[Date Closed]],TODAY()),'Settings &amp; Lists'!$G$13:$G$22)-1))</f>
        <v/>
      </c>
      <c r="S26" s="24">
        <f>IF(OR([@[Request ID]]="",[@[Date Received]]="",[@[Date Sent]]=""),"",MAX(0,NETWORKDAYS([@[Date Received]],[@[Date Sent]],'Settings &amp; Lists'!$G$13:$G$22)-1))</f>
        <v/>
      </c>
      <c r="T26" s="24">
        <f>IF(OR([@[Request ID]]="",[@[Due Date]]="",OR([@[Status]]="Sent",[@[Status]]="Canceled")),"",IF(TODAY()&lt;=[@[Due Date]],NETWORKDAYS(TODAY(),[@[Due Date]],'Settings &amp; Lists'!$G$13:$G$22)-1,-(NETWORKDAYS([@[Due Date]],TODAY(),'Settings &amp; Lists'!$G$13:$G$22)-1)))</f>
        <v/>
      </c>
      <c r="U26" s="26">
        <f>IF(OR([@[Request ID]]="",[@[Due Date]]="",[@[Status]]="Sent",[@[Status]]="Canceled"),"",IF(TODAY()&gt;[@[Due Date]],"OVERDUE",""))</f>
        <v/>
      </c>
      <c r="V2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6" s="22" t="n"/>
      <c r="X26" s="21" t="n"/>
    </row>
    <row r="27">
      <c r="A27" s="20" t="n"/>
      <c r="B27" s="21" t="n"/>
      <c r="C27" s="20" t="n"/>
      <c r="D27" s="20" t="n"/>
      <c r="E27" s="20" t="n"/>
      <c r="F27" s="20" t="n"/>
      <c r="G27" s="22" t="n"/>
      <c r="H27" s="20" t="n"/>
      <c r="I27" s="20" t="n"/>
      <c r="J27" s="20" t="n"/>
      <c r="K27" s="22" t="n"/>
      <c r="L27" s="20" t="n"/>
      <c r="M27" s="39">
        <f>IF([@[Request ID]]="","",IFERROR(VLOOKUP([@[Request Type]],'Settings &amp; Lists'!$A$5:$C$8,3,FALSE),""))</f>
        <v/>
      </c>
      <c r="N27" s="21" t="n"/>
      <c r="O27" s="21" t="n"/>
      <c r="P27" s="24">
        <f>IF([@[Request ID]]="","",IFERROR(VLOOKUP([@[Request Type]],'Settings &amp; Lists'!$A$5:$C$8,2,FALSE),""))</f>
        <v/>
      </c>
      <c r="Q27" s="25">
        <f>IF(OR([@[Request ID]]="",[@[Date Received]]="",[@[SLA Days]]=""),"",WORKDAY([@[Date Received]],[@[SLA Days]],'Settings &amp; Lists'!$G$13:$G$22))</f>
        <v/>
      </c>
      <c r="R27" s="24">
        <f>IF(OR([@[Request ID]]="",[@[Date Received]]=""),"",MAX(0,NETWORKDAYS([@[Date Received]],IF([@[Date Closed]]&lt;&gt;"",[@[Date Closed]],TODAY()),'Settings &amp; Lists'!$G$13:$G$22)-1))</f>
        <v/>
      </c>
      <c r="S27" s="24">
        <f>IF(OR([@[Request ID]]="",[@[Date Received]]="",[@[Date Sent]]=""),"",MAX(0,NETWORKDAYS([@[Date Received]],[@[Date Sent]],'Settings &amp; Lists'!$G$13:$G$22)-1))</f>
        <v/>
      </c>
      <c r="T27" s="24">
        <f>IF(OR([@[Request ID]]="",[@[Due Date]]="",OR([@[Status]]="Sent",[@[Status]]="Canceled")),"",IF(TODAY()&lt;=[@[Due Date]],NETWORKDAYS(TODAY(),[@[Due Date]],'Settings &amp; Lists'!$G$13:$G$22)-1,-(NETWORKDAYS([@[Due Date]],TODAY(),'Settings &amp; Lists'!$G$13:$G$22)-1)))</f>
        <v/>
      </c>
      <c r="U27" s="26">
        <f>IF(OR([@[Request ID]]="",[@[Due Date]]="",[@[Status]]="Sent",[@[Status]]="Canceled"),"",IF(TODAY()&gt;[@[Due Date]],"OVERDUE",""))</f>
        <v/>
      </c>
      <c r="V2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7" s="22" t="n"/>
      <c r="X27" s="21" t="n"/>
    </row>
    <row r="28">
      <c r="A28" s="20" t="n"/>
      <c r="B28" s="21" t="n"/>
      <c r="C28" s="20" t="n"/>
      <c r="D28" s="20" t="n"/>
      <c r="E28" s="20" t="n"/>
      <c r="F28" s="20" t="n"/>
      <c r="G28" s="22" t="n"/>
      <c r="H28" s="20" t="n"/>
      <c r="I28" s="20" t="n"/>
      <c r="J28" s="20" t="n"/>
      <c r="K28" s="22" t="n"/>
      <c r="L28" s="20" t="n"/>
      <c r="M28" s="39">
        <f>IF([@[Request ID]]="","",IFERROR(VLOOKUP([@[Request Type]],'Settings &amp; Lists'!$A$5:$C$8,3,FALSE),""))</f>
        <v/>
      </c>
      <c r="N28" s="21" t="n"/>
      <c r="O28" s="21" t="n"/>
      <c r="P28" s="24">
        <f>IF([@[Request ID]]="","",IFERROR(VLOOKUP([@[Request Type]],'Settings &amp; Lists'!$A$5:$C$8,2,FALSE),""))</f>
        <v/>
      </c>
      <c r="Q28" s="25">
        <f>IF(OR([@[Request ID]]="",[@[Date Received]]="",[@[SLA Days]]=""),"",WORKDAY([@[Date Received]],[@[SLA Days]],'Settings &amp; Lists'!$G$13:$G$22))</f>
        <v/>
      </c>
      <c r="R28" s="24">
        <f>IF(OR([@[Request ID]]="",[@[Date Received]]=""),"",MAX(0,NETWORKDAYS([@[Date Received]],IF([@[Date Closed]]&lt;&gt;"",[@[Date Closed]],TODAY()),'Settings &amp; Lists'!$G$13:$G$22)-1))</f>
        <v/>
      </c>
      <c r="S28" s="24">
        <f>IF(OR([@[Request ID]]="",[@[Date Received]]="",[@[Date Sent]]=""),"",MAX(0,NETWORKDAYS([@[Date Received]],[@[Date Sent]],'Settings &amp; Lists'!$G$13:$G$22)-1))</f>
        <v/>
      </c>
      <c r="T28" s="24">
        <f>IF(OR([@[Request ID]]="",[@[Due Date]]="",OR([@[Status]]="Sent",[@[Status]]="Canceled")),"",IF(TODAY()&lt;=[@[Due Date]],NETWORKDAYS(TODAY(),[@[Due Date]],'Settings &amp; Lists'!$G$13:$G$22)-1,-(NETWORKDAYS([@[Due Date]],TODAY(),'Settings &amp; Lists'!$G$13:$G$22)-1)))</f>
        <v/>
      </c>
      <c r="U28" s="26">
        <f>IF(OR([@[Request ID]]="",[@[Due Date]]="",[@[Status]]="Sent",[@[Status]]="Canceled"),"",IF(TODAY()&gt;[@[Due Date]],"OVERDUE",""))</f>
        <v/>
      </c>
      <c r="V2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8" s="22" t="n"/>
      <c r="X28" s="21" t="n"/>
    </row>
    <row r="29">
      <c r="A29" s="20" t="n"/>
      <c r="B29" s="21" t="n"/>
      <c r="C29" s="20" t="n"/>
      <c r="D29" s="20" t="n"/>
      <c r="E29" s="20" t="n"/>
      <c r="F29" s="20" t="n"/>
      <c r="G29" s="22" t="n"/>
      <c r="H29" s="20" t="n"/>
      <c r="I29" s="20" t="n"/>
      <c r="J29" s="20" t="n"/>
      <c r="K29" s="22" t="n"/>
      <c r="L29" s="20" t="n"/>
      <c r="M29" s="39">
        <f>IF([@[Request ID]]="","",IFERROR(VLOOKUP([@[Request Type]],'Settings &amp; Lists'!$A$5:$C$8,3,FALSE),""))</f>
        <v/>
      </c>
      <c r="N29" s="21" t="n"/>
      <c r="O29" s="21" t="n"/>
      <c r="P29" s="24">
        <f>IF([@[Request ID]]="","",IFERROR(VLOOKUP([@[Request Type]],'Settings &amp; Lists'!$A$5:$C$8,2,FALSE),""))</f>
        <v/>
      </c>
      <c r="Q29" s="25">
        <f>IF(OR([@[Request ID]]="",[@[Date Received]]="",[@[SLA Days]]=""),"",WORKDAY([@[Date Received]],[@[SLA Days]],'Settings &amp; Lists'!$G$13:$G$22))</f>
        <v/>
      </c>
      <c r="R29" s="24">
        <f>IF(OR([@[Request ID]]="",[@[Date Received]]=""),"",MAX(0,NETWORKDAYS([@[Date Received]],IF([@[Date Closed]]&lt;&gt;"",[@[Date Closed]],TODAY()),'Settings &amp; Lists'!$G$13:$G$22)-1))</f>
        <v/>
      </c>
      <c r="S29" s="24">
        <f>IF(OR([@[Request ID]]="",[@[Date Received]]="",[@[Date Sent]]=""),"",MAX(0,NETWORKDAYS([@[Date Received]],[@[Date Sent]],'Settings &amp; Lists'!$G$13:$G$22)-1))</f>
        <v/>
      </c>
      <c r="T29" s="24">
        <f>IF(OR([@[Request ID]]="",[@[Due Date]]="",OR([@[Status]]="Sent",[@[Status]]="Canceled")),"",IF(TODAY()&lt;=[@[Due Date]],NETWORKDAYS(TODAY(),[@[Due Date]],'Settings &amp; Lists'!$G$13:$G$22)-1,-(NETWORKDAYS([@[Due Date]],TODAY(),'Settings &amp; Lists'!$G$13:$G$22)-1)))</f>
        <v/>
      </c>
      <c r="U29" s="26">
        <f>IF(OR([@[Request ID]]="",[@[Due Date]]="",[@[Status]]="Sent",[@[Status]]="Canceled"),"",IF(TODAY()&gt;[@[Due Date]],"OVERDUE",""))</f>
        <v/>
      </c>
      <c r="V2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9" s="22" t="n"/>
      <c r="X29" s="21" t="n"/>
    </row>
    <row r="30">
      <c r="A30" s="20" t="n"/>
      <c r="B30" s="21" t="n"/>
      <c r="C30" s="20" t="n"/>
      <c r="D30" s="20" t="n"/>
      <c r="E30" s="20" t="n"/>
      <c r="F30" s="20" t="n"/>
      <c r="G30" s="22" t="n"/>
      <c r="H30" s="20" t="n"/>
      <c r="I30" s="20" t="n"/>
      <c r="J30" s="20" t="n"/>
      <c r="K30" s="22" t="n"/>
      <c r="L30" s="20" t="n"/>
      <c r="M30" s="39">
        <f>IF([@[Request ID]]="","",IFERROR(VLOOKUP([@[Request Type]],'Settings &amp; Lists'!$A$5:$C$8,3,FALSE),""))</f>
        <v/>
      </c>
      <c r="N30" s="21" t="n"/>
      <c r="O30" s="21" t="n"/>
      <c r="P30" s="24">
        <f>IF([@[Request ID]]="","",IFERROR(VLOOKUP([@[Request Type]],'Settings &amp; Lists'!$A$5:$C$8,2,FALSE),""))</f>
        <v/>
      </c>
      <c r="Q30" s="25">
        <f>IF(OR([@[Request ID]]="",[@[Date Received]]="",[@[SLA Days]]=""),"",WORKDAY([@[Date Received]],[@[SLA Days]],'Settings &amp; Lists'!$G$13:$G$22))</f>
        <v/>
      </c>
      <c r="R30" s="24">
        <f>IF(OR([@[Request ID]]="",[@[Date Received]]=""),"",MAX(0,NETWORKDAYS([@[Date Received]],IF([@[Date Closed]]&lt;&gt;"",[@[Date Closed]],TODAY()),'Settings &amp; Lists'!$G$13:$G$22)-1))</f>
        <v/>
      </c>
      <c r="S30" s="24">
        <f>IF(OR([@[Request ID]]="",[@[Date Received]]="",[@[Date Sent]]=""),"",MAX(0,NETWORKDAYS([@[Date Received]],[@[Date Sent]],'Settings &amp; Lists'!$G$13:$G$22)-1))</f>
        <v/>
      </c>
      <c r="T30" s="24">
        <f>IF(OR([@[Request ID]]="",[@[Due Date]]="",OR([@[Status]]="Sent",[@[Status]]="Canceled")),"",IF(TODAY()&lt;=[@[Due Date]],NETWORKDAYS(TODAY(),[@[Due Date]],'Settings &amp; Lists'!$G$13:$G$22)-1,-(NETWORKDAYS([@[Due Date]],TODAY(),'Settings &amp; Lists'!$G$13:$G$22)-1)))</f>
        <v/>
      </c>
      <c r="U30" s="26">
        <f>IF(OR([@[Request ID]]="",[@[Due Date]]="",[@[Status]]="Sent",[@[Status]]="Canceled"),"",IF(TODAY()&gt;[@[Due Date]],"OVERDUE",""))</f>
        <v/>
      </c>
      <c r="V3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0" s="22" t="n"/>
      <c r="X30" s="21" t="n"/>
    </row>
    <row r="31">
      <c r="A31" s="20" t="n"/>
      <c r="B31" s="21" t="n"/>
      <c r="C31" s="20" t="n"/>
      <c r="D31" s="20" t="n"/>
      <c r="E31" s="20" t="n"/>
      <c r="F31" s="20" t="n"/>
      <c r="G31" s="22" t="n"/>
      <c r="H31" s="20" t="n"/>
      <c r="I31" s="20" t="n"/>
      <c r="J31" s="20" t="n"/>
      <c r="K31" s="22" t="n"/>
      <c r="L31" s="20" t="n"/>
      <c r="M31" s="39">
        <f>IF([@[Request ID]]="","",IFERROR(VLOOKUP([@[Request Type]],'Settings &amp; Lists'!$A$5:$C$8,3,FALSE),""))</f>
        <v/>
      </c>
      <c r="N31" s="21" t="n"/>
      <c r="O31" s="21" t="n"/>
      <c r="P31" s="24">
        <f>IF([@[Request ID]]="","",IFERROR(VLOOKUP([@[Request Type]],'Settings &amp; Lists'!$A$5:$C$8,2,FALSE),""))</f>
        <v/>
      </c>
      <c r="Q31" s="25">
        <f>IF(OR([@[Request ID]]="",[@[Date Received]]="",[@[SLA Days]]=""),"",WORKDAY([@[Date Received]],[@[SLA Days]],'Settings &amp; Lists'!$G$13:$G$22))</f>
        <v/>
      </c>
      <c r="R31" s="24">
        <f>IF(OR([@[Request ID]]="",[@[Date Received]]=""),"",MAX(0,NETWORKDAYS([@[Date Received]],IF([@[Date Closed]]&lt;&gt;"",[@[Date Closed]],TODAY()),'Settings &amp; Lists'!$G$13:$G$22)-1))</f>
        <v/>
      </c>
      <c r="S31" s="24">
        <f>IF(OR([@[Request ID]]="",[@[Date Received]]="",[@[Date Sent]]=""),"",MAX(0,NETWORKDAYS([@[Date Received]],[@[Date Sent]],'Settings &amp; Lists'!$G$13:$G$22)-1))</f>
        <v/>
      </c>
      <c r="T31" s="24">
        <f>IF(OR([@[Request ID]]="",[@[Due Date]]="",OR([@[Status]]="Sent",[@[Status]]="Canceled")),"",IF(TODAY()&lt;=[@[Due Date]],NETWORKDAYS(TODAY(),[@[Due Date]],'Settings &amp; Lists'!$G$13:$G$22)-1,-(NETWORKDAYS([@[Due Date]],TODAY(),'Settings &amp; Lists'!$G$13:$G$22)-1)))</f>
        <v/>
      </c>
      <c r="U31" s="26">
        <f>IF(OR([@[Request ID]]="",[@[Due Date]]="",[@[Status]]="Sent",[@[Status]]="Canceled"),"",IF(TODAY()&gt;[@[Due Date]],"OVERDUE",""))</f>
        <v/>
      </c>
      <c r="V3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1" s="22" t="n"/>
      <c r="X31" s="21" t="n"/>
    </row>
    <row r="32">
      <c r="A32" s="20" t="n"/>
      <c r="B32" s="21" t="n"/>
      <c r="C32" s="20" t="n"/>
      <c r="D32" s="20" t="n"/>
      <c r="E32" s="20" t="n"/>
      <c r="F32" s="20" t="n"/>
      <c r="G32" s="22" t="n"/>
      <c r="H32" s="20" t="n"/>
      <c r="I32" s="20" t="n"/>
      <c r="J32" s="20" t="n"/>
      <c r="K32" s="22" t="n"/>
      <c r="L32" s="20" t="n"/>
      <c r="M32" s="39">
        <f>IF([@[Request ID]]="","",IFERROR(VLOOKUP([@[Request Type]],'Settings &amp; Lists'!$A$5:$C$8,3,FALSE),""))</f>
        <v/>
      </c>
      <c r="N32" s="21" t="n"/>
      <c r="O32" s="21" t="n"/>
      <c r="P32" s="24">
        <f>IF([@[Request ID]]="","",IFERROR(VLOOKUP([@[Request Type]],'Settings &amp; Lists'!$A$5:$C$8,2,FALSE),""))</f>
        <v/>
      </c>
      <c r="Q32" s="25">
        <f>IF(OR([@[Request ID]]="",[@[Date Received]]="",[@[SLA Days]]=""),"",WORKDAY([@[Date Received]],[@[SLA Days]],'Settings &amp; Lists'!$G$13:$G$22))</f>
        <v/>
      </c>
      <c r="R32" s="24">
        <f>IF(OR([@[Request ID]]="",[@[Date Received]]=""),"",MAX(0,NETWORKDAYS([@[Date Received]],IF([@[Date Closed]]&lt;&gt;"",[@[Date Closed]],TODAY()),'Settings &amp; Lists'!$G$13:$G$22)-1))</f>
        <v/>
      </c>
      <c r="S32" s="24">
        <f>IF(OR([@[Request ID]]="",[@[Date Received]]="",[@[Date Sent]]=""),"",MAX(0,NETWORKDAYS([@[Date Received]],[@[Date Sent]],'Settings &amp; Lists'!$G$13:$G$22)-1))</f>
        <v/>
      </c>
      <c r="T32" s="24">
        <f>IF(OR([@[Request ID]]="",[@[Due Date]]="",OR([@[Status]]="Sent",[@[Status]]="Canceled")),"",IF(TODAY()&lt;=[@[Due Date]],NETWORKDAYS(TODAY(),[@[Due Date]],'Settings &amp; Lists'!$G$13:$G$22)-1,-(NETWORKDAYS([@[Due Date]],TODAY(),'Settings &amp; Lists'!$G$13:$G$22)-1)))</f>
        <v/>
      </c>
      <c r="U32" s="26">
        <f>IF(OR([@[Request ID]]="",[@[Due Date]]="",[@[Status]]="Sent",[@[Status]]="Canceled"),"",IF(TODAY()&gt;[@[Due Date]],"OVERDUE",""))</f>
        <v/>
      </c>
      <c r="V3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2" s="22" t="n"/>
      <c r="X32" s="21" t="n"/>
    </row>
    <row r="33">
      <c r="A33" s="20" t="n"/>
      <c r="B33" s="21" t="n"/>
      <c r="C33" s="20" t="n"/>
      <c r="D33" s="20" t="n"/>
      <c r="E33" s="20" t="n"/>
      <c r="F33" s="20" t="n"/>
      <c r="G33" s="22" t="n"/>
      <c r="H33" s="20" t="n"/>
      <c r="I33" s="20" t="n"/>
      <c r="J33" s="20" t="n"/>
      <c r="K33" s="22" t="n"/>
      <c r="L33" s="20" t="n"/>
      <c r="M33" s="39">
        <f>IF([@[Request ID]]="","",IFERROR(VLOOKUP([@[Request Type]],'Settings &amp; Lists'!$A$5:$C$8,3,FALSE),""))</f>
        <v/>
      </c>
      <c r="N33" s="21" t="n"/>
      <c r="O33" s="21" t="n"/>
      <c r="P33" s="24">
        <f>IF([@[Request ID]]="","",IFERROR(VLOOKUP([@[Request Type]],'Settings &amp; Lists'!$A$5:$C$8,2,FALSE),""))</f>
        <v/>
      </c>
      <c r="Q33" s="25">
        <f>IF(OR([@[Request ID]]="",[@[Date Received]]="",[@[SLA Days]]=""),"",WORKDAY([@[Date Received]],[@[SLA Days]],'Settings &amp; Lists'!$G$13:$G$22))</f>
        <v/>
      </c>
      <c r="R33" s="24">
        <f>IF(OR([@[Request ID]]="",[@[Date Received]]=""),"",MAX(0,NETWORKDAYS([@[Date Received]],IF([@[Date Closed]]&lt;&gt;"",[@[Date Closed]],TODAY()),'Settings &amp; Lists'!$G$13:$G$22)-1))</f>
        <v/>
      </c>
      <c r="S33" s="24">
        <f>IF(OR([@[Request ID]]="",[@[Date Received]]="",[@[Date Sent]]=""),"",MAX(0,NETWORKDAYS([@[Date Received]],[@[Date Sent]],'Settings &amp; Lists'!$G$13:$G$22)-1))</f>
        <v/>
      </c>
      <c r="T33" s="24">
        <f>IF(OR([@[Request ID]]="",[@[Due Date]]="",OR([@[Status]]="Sent",[@[Status]]="Canceled")),"",IF(TODAY()&lt;=[@[Due Date]],NETWORKDAYS(TODAY(),[@[Due Date]],'Settings &amp; Lists'!$G$13:$G$22)-1,-(NETWORKDAYS([@[Due Date]],TODAY(),'Settings &amp; Lists'!$G$13:$G$22)-1)))</f>
        <v/>
      </c>
      <c r="U33" s="26">
        <f>IF(OR([@[Request ID]]="",[@[Due Date]]="",[@[Status]]="Sent",[@[Status]]="Canceled"),"",IF(TODAY()&gt;[@[Due Date]],"OVERDUE",""))</f>
        <v/>
      </c>
      <c r="V3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3" s="22" t="n"/>
      <c r="X33" s="21" t="n"/>
    </row>
    <row r="34">
      <c r="A34" s="20" t="n"/>
      <c r="B34" s="21" t="n"/>
      <c r="C34" s="20" t="n"/>
      <c r="D34" s="20" t="n"/>
      <c r="E34" s="20" t="n"/>
      <c r="F34" s="20" t="n"/>
      <c r="G34" s="22" t="n"/>
      <c r="H34" s="20" t="n"/>
      <c r="I34" s="20" t="n"/>
      <c r="J34" s="20" t="n"/>
      <c r="K34" s="22" t="n"/>
      <c r="L34" s="20" t="n"/>
      <c r="M34" s="39">
        <f>IF([@[Request ID]]="","",IFERROR(VLOOKUP([@[Request Type]],'Settings &amp; Lists'!$A$5:$C$8,3,FALSE),""))</f>
        <v/>
      </c>
      <c r="N34" s="21" t="n"/>
      <c r="O34" s="21" t="n"/>
      <c r="P34" s="24">
        <f>IF([@[Request ID]]="","",IFERROR(VLOOKUP([@[Request Type]],'Settings &amp; Lists'!$A$5:$C$8,2,FALSE),""))</f>
        <v/>
      </c>
      <c r="Q34" s="25">
        <f>IF(OR([@[Request ID]]="",[@[Date Received]]="",[@[SLA Days]]=""),"",WORKDAY([@[Date Received]],[@[SLA Days]],'Settings &amp; Lists'!$G$13:$G$22))</f>
        <v/>
      </c>
      <c r="R34" s="24">
        <f>IF(OR([@[Request ID]]="",[@[Date Received]]=""),"",MAX(0,NETWORKDAYS([@[Date Received]],IF([@[Date Closed]]&lt;&gt;"",[@[Date Closed]],TODAY()),'Settings &amp; Lists'!$G$13:$G$22)-1))</f>
        <v/>
      </c>
      <c r="S34" s="24">
        <f>IF(OR([@[Request ID]]="",[@[Date Received]]="",[@[Date Sent]]=""),"",MAX(0,NETWORKDAYS([@[Date Received]],[@[Date Sent]],'Settings &amp; Lists'!$G$13:$G$22)-1))</f>
        <v/>
      </c>
      <c r="T34" s="24">
        <f>IF(OR([@[Request ID]]="",[@[Due Date]]="",OR([@[Status]]="Sent",[@[Status]]="Canceled")),"",IF(TODAY()&lt;=[@[Due Date]],NETWORKDAYS(TODAY(),[@[Due Date]],'Settings &amp; Lists'!$G$13:$G$22)-1,-(NETWORKDAYS([@[Due Date]],TODAY(),'Settings &amp; Lists'!$G$13:$G$22)-1)))</f>
        <v/>
      </c>
      <c r="U34" s="26">
        <f>IF(OR([@[Request ID]]="",[@[Due Date]]="",[@[Status]]="Sent",[@[Status]]="Canceled"),"",IF(TODAY()&gt;[@[Due Date]],"OVERDUE",""))</f>
        <v/>
      </c>
      <c r="V3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4" s="22" t="n"/>
      <c r="X34" s="21" t="n"/>
    </row>
    <row r="35">
      <c r="A35" s="20" t="n"/>
      <c r="B35" s="21" t="n"/>
      <c r="C35" s="20" t="n"/>
      <c r="D35" s="20" t="n"/>
      <c r="E35" s="20" t="n"/>
      <c r="F35" s="20" t="n"/>
      <c r="G35" s="22" t="n"/>
      <c r="H35" s="20" t="n"/>
      <c r="I35" s="20" t="n"/>
      <c r="J35" s="20" t="n"/>
      <c r="K35" s="22" t="n"/>
      <c r="L35" s="20" t="n"/>
      <c r="M35" s="39">
        <f>IF([@[Request ID]]="","",IFERROR(VLOOKUP([@[Request Type]],'Settings &amp; Lists'!$A$5:$C$8,3,FALSE),""))</f>
        <v/>
      </c>
      <c r="N35" s="21" t="n"/>
      <c r="O35" s="21" t="n"/>
      <c r="P35" s="24">
        <f>IF([@[Request ID]]="","",IFERROR(VLOOKUP([@[Request Type]],'Settings &amp; Lists'!$A$5:$C$8,2,FALSE),""))</f>
        <v/>
      </c>
      <c r="Q35" s="25">
        <f>IF(OR([@[Request ID]]="",[@[Date Received]]="",[@[SLA Days]]=""),"",WORKDAY([@[Date Received]],[@[SLA Days]],'Settings &amp; Lists'!$G$13:$G$22))</f>
        <v/>
      </c>
      <c r="R35" s="24">
        <f>IF(OR([@[Request ID]]="",[@[Date Received]]=""),"",MAX(0,NETWORKDAYS([@[Date Received]],IF([@[Date Closed]]&lt;&gt;"",[@[Date Closed]],TODAY()),'Settings &amp; Lists'!$G$13:$G$22)-1))</f>
        <v/>
      </c>
      <c r="S35" s="24">
        <f>IF(OR([@[Request ID]]="",[@[Date Received]]="",[@[Date Sent]]=""),"",MAX(0,NETWORKDAYS([@[Date Received]],[@[Date Sent]],'Settings &amp; Lists'!$G$13:$G$22)-1))</f>
        <v/>
      </c>
      <c r="T35" s="24">
        <f>IF(OR([@[Request ID]]="",[@[Due Date]]="",OR([@[Status]]="Sent",[@[Status]]="Canceled")),"",IF(TODAY()&lt;=[@[Due Date]],NETWORKDAYS(TODAY(),[@[Due Date]],'Settings &amp; Lists'!$G$13:$G$22)-1,-(NETWORKDAYS([@[Due Date]],TODAY(),'Settings &amp; Lists'!$G$13:$G$22)-1)))</f>
        <v/>
      </c>
      <c r="U35" s="26">
        <f>IF(OR([@[Request ID]]="",[@[Due Date]]="",[@[Status]]="Sent",[@[Status]]="Canceled"),"",IF(TODAY()&gt;[@[Due Date]],"OVERDUE",""))</f>
        <v/>
      </c>
      <c r="V3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5" s="22" t="n"/>
      <c r="X35" s="21" t="n"/>
    </row>
    <row r="36">
      <c r="A36" s="20" t="n"/>
      <c r="B36" s="21" t="n"/>
      <c r="C36" s="20" t="n"/>
      <c r="D36" s="20" t="n"/>
      <c r="E36" s="20" t="n"/>
      <c r="F36" s="20" t="n"/>
      <c r="G36" s="22" t="n"/>
      <c r="H36" s="20" t="n"/>
      <c r="I36" s="20" t="n"/>
      <c r="J36" s="20" t="n"/>
      <c r="K36" s="22" t="n"/>
      <c r="L36" s="20" t="n"/>
      <c r="M36" s="39">
        <f>IF([@[Request ID]]="","",IFERROR(VLOOKUP([@[Request Type]],'Settings &amp; Lists'!$A$5:$C$8,3,FALSE),""))</f>
        <v/>
      </c>
      <c r="N36" s="21" t="n"/>
      <c r="O36" s="21" t="n"/>
      <c r="P36" s="24">
        <f>IF([@[Request ID]]="","",IFERROR(VLOOKUP([@[Request Type]],'Settings &amp; Lists'!$A$5:$C$8,2,FALSE),""))</f>
        <v/>
      </c>
      <c r="Q36" s="25">
        <f>IF(OR([@[Request ID]]="",[@[Date Received]]="",[@[SLA Days]]=""),"",WORKDAY([@[Date Received]],[@[SLA Days]],'Settings &amp; Lists'!$G$13:$G$22))</f>
        <v/>
      </c>
      <c r="R36" s="24">
        <f>IF(OR([@[Request ID]]="",[@[Date Received]]=""),"",MAX(0,NETWORKDAYS([@[Date Received]],IF([@[Date Closed]]&lt;&gt;"",[@[Date Closed]],TODAY()),'Settings &amp; Lists'!$G$13:$G$22)-1))</f>
        <v/>
      </c>
      <c r="S36" s="24">
        <f>IF(OR([@[Request ID]]="",[@[Date Received]]="",[@[Date Sent]]=""),"",MAX(0,NETWORKDAYS([@[Date Received]],[@[Date Sent]],'Settings &amp; Lists'!$G$13:$G$22)-1))</f>
        <v/>
      </c>
      <c r="T36" s="24">
        <f>IF(OR([@[Request ID]]="",[@[Due Date]]="",OR([@[Status]]="Sent",[@[Status]]="Canceled")),"",IF(TODAY()&lt;=[@[Due Date]],NETWORKDAYS(TODAY(),[@[Due Date]],'Settings &amp; Lists'!$G$13:$G$22)-1,-(NETWORKDAYS([@[Due Date]],TODAY(),'Settings &amp; Lists'!$G$13:$G$22)-1)))</f>
        <v/>
      </c>
      <c r="U36" s="26">
        <f>IF(OR([@[Request ID]]="",[@[Due Date]]="",[@[Status]]="Sent",[@[Status]]="Canceled"),"",IF(TODAY()&gt;[@[Due Date]],"OVERDUE",""))</f>
        <v/>
      </c>
      <c r="V3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6" s="22" t="n"/>
      <c r="X36" s="21" t="n"/>
    </row>
    <row r="37">
      <c r="A37" s="20" t="n"/>
      <c r="B37" s="21" t="n"/>
      <c r="C37" s="20" t="n"/>
      <c r="D37" s="20" t="n"/>
      <c r="E37" s="20" t="n"/>
      <c r="F37" s="20" t="n"/>
      <c r="G37" s="22" t="n"/>
      <c r="H37" s="20" t="n"/>
      <c r="I37" s="20" t="n"/>
      <c r="J37" s="20" t="n"/>
      <c r="K37" s="22" t="n"/>
      <c r="L37" s="20" t="n"/>
      <c r="M37" s="39">
        <f>IF([@[Request ID]]="","",IFERROR(VLOOKUP([@[Request Type]],'Settings &amp; Lists'!$A$5:$C$8,3,FALSE),""))</f>
        <v/>
      </c>
      <c r="N37" s="21" t="n"/>
      <c r="O37" s="21" t="n"/>
      <c r="P37" s="24">
        <f>IF([@[Request ID]]="","",IFERROR(VLOOKUP([@[Request Type]],'Settings &amp; Lists'!$A$5:$C$8,2,FALSE),""))</f>
        <v/>
      </c>
      <c r="Q37" s="25">
        <f>IF(OR([@[Request ID]]="",[@[Date Received]]="",[@[SLA Days]]=""),"",WORKDAY([@[Date Received]],[@[SLA Days]],'Settings &amp; Lists'!$G$13:$G$22))</f>
        <v/>
      </c>
      <c r="R37" s="24">
        <f>IF(OR([@[Request ID]]="",[@[Date Received]]=""),"",MAX(0,NETWORKDAYS([@[Date Received]],IF([@[Date Closed]]&lt;&gt;"",[@[Date Closed]],TODAY()),'Settings &amp; Lists'!$G$13:$G$22)-1))</f>
        <v/>
      </c>
      <c r="S37" s="24">
        <f>IF(OR([@[Request ID]]="",[@[Date Received]]="",[@[Date Sent]]=""),"",MAX(0,NETWORKDAYS([@[Date Received]],[@[Date Sent]],'Settings &amp; Lists'!$G$13:$G$22)-1))</f>
        <v/>
      </c>
      <c r="T37" s="24">
        <f>IF(OR([@[Request ID]]="",[@[Due Date]]="",OR([@[Status]]="Sent",[@[Status]]="Canceled")),"",IF(TODAY()&lt;=[@[Due Date]],NETWORKDAYS(TODAY(),[@[Due Date]],'Settings &amp; Lists'!$G$13:$G$22)-1,-(NETWORKDAYS([@[Due Date]],TODAY(),'Settings &amp; Lists'!$G$13:$G$22)-1)))</f>
        <v/>
      </c>
      <c r="U37" s="26">
        <f>IF(OR([@[Request ID]]="",[@[Due Date]]="",[@[Status]]="Sent",[@[Status]]="Canceled"),"",IF(TODAY()&gt;[@[Due Date]],"OVERDUE",""))</f>
        <v/>
      </c>
      <c r="V3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7" s="22" t="n"/>
      <c r="X37" s="21" t="n"/>
    </row>
    <row r="38">
      <c r="A38" s="20" t="n"/>
      <c r="B38" s="21" t="n"/>
      <c r="C38" s="20" t="n"/>
      <c r="D38" s="20" t="n"/>
      <c r="E38" s="20" t="n"/>
      <c r="F38" s="20" t="n"/>
      <c r="G38" s="22" t="n"/>
      <c r="H38" s="20" t="n"/>
      <c r="I38" s="20" t="n"/>
      <c r="J38" s="20" t="n"/>
      <c r="K38" s="22" t="n"/>
      <c r="L38" s="20" t="n"/>
      <c r="M38" s="39">
        <f>IF([@[Request ID]]="","",IFERROR(VLOOKUP([@[Request Type]],'Settings &amp; Lists'!$A$5:$C$8,3,FALSE),""))</f>
        <v/>
      </c>
      <c r="N38" s="21" t="n"/>
      <c r="O38" s="21" t="n"/>
      <c r="P38" s="24">
        <f>IF([@[Request ID]]="","",IFERROR(VLOOKUP([@[Request Type]],'Settings &amp; Lists'!$A$5:$C$8,2,FALSE),""))</f>
        <v/>
      </c>
      <c r="Q38" s="25">
        <f>IF(OR([@[Request ID]]="",[@[Date Received]]="",[@[SLA Days]]=""),"",WORKDAY([@[Date Received]],[@[SLA Days]],'Settings &amp; Lists'!$G$13:$G$22))</f>
        <v/>
      </c>
      <c r="R38" s="24">
        <f>IF(OR([@[Request ID]]="",[@[Date Received]]=""),"",MAX(0,NETWORKDAYS([@[Date Received]],IF([@[Date Closed]]&lt;&gt;"",[@[Date Closed]],TODAY()),'Settings &amp; Lists'!$G$13:$G$22)-1))</f>
        <v/>
      </c>
      <c r="S38" s="24">
        <f>IF(OR([@[Request ID]]="",[@[Date Received]]="",[@[Date Sent]]=""),"",MAX(0,NETWORKDAYS([@[Date Received]],[@[Date Sent]],'Settings &amp; Lists'!$G$13:$G$22)-1))</f>
        <v/>
      </c>
      <c r="T38" s="24">
        <f>IF(OR([@[Request ID]]="",[@[Due Date]]="",OR([@[Status]]="Sent",[@[Status]]="Canceled")),"",IF(TODAY()&lt;=[@[Due Date]],NETWORKDAYS(TODAY(),[@[Due Date]],'Settings &amp; Lists'!$G$13:$G$22)-1,-(NETWORKDAYS([@[Due Date]],TODAY(),'Settings &amp; Lists'!$G$13:$G$22)-1)))</f>
        <v/>
      </c>
      <c r="U38" s="26">
        <f>IF(OR([@[Request ID]]="",[@[Due Date]]="",[@[Status]]="Sent",[@[Status]]="Canceled"),"",IF(TODAY()&gt;[@[Due Date]],"OVERDUE",""))</f>
        <v/>
      </c>
      <c r="V3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8" s="22" t="n"/>
      <c r="X38" s="21" t="n"/>
    </row>
    <row r="39">
      <c r="A39" s="20" t="n"/>
      <c r="B39" s="21" t="n"/>
      <c r="C39" s="20" t="n"/>
      <c r="D39" s="20" t="n"/>
      <c r="E39" s="20" t="n"/>
      <c r="F39" s="20" t="n"/>
      <c r="G39" s="22" t="n"/>
      <c r="H39" s="20" t="n"/>
      <c r="I39" s="20" t="n"/>
      <c r="J39" s="20" t="n"/>
      <c r="K39" s="22" t="n"/>
      <c r="L39" s="20" t="n"/>
      <c r="M39" s="39">
        <f>IF([@[Request ID]]="","",IFERROR(VLOOKUP([@[Request Type]],'Settings &amp; Lists'!$A$5:$C$8,3,FALSE),""))</f>
        <v/>
      </c>
      <c r="N39" s="21" t="n"/>
      <c r="O39" s="21" t="n"/>
      <c r="P39" s="24">
        <f>IF([@[Request ID]]="","",IFERROR(VLOOKUP([@[Request Type]],'Settings &amp; Lists'!$A$5:$C$8,2,FALSE),""))</f>
        <v/>
      </c>
      <c r="Q39" s="25">
        <f>IF(OR([@[Request ID]]="",[@[Date Received]]="",[@[SLA Days]]=""),"",WORKDAY([@[Date Received]],[@[SLA Days]],'Settings &amp; Lists'!$G$13:$G$22))</f>
        <v/>
      </c>
      <c r="R39" s="24">
        <f>IF(OR([@[Request ID]]="",[@[Date Received]]=""),"",MAX(0,NETWORKDAYS([@[Date Received]],IF([@[Date Closed]]&lt;&gt;"",[@[Date Closed]],TODAY()),'Settings &amp; Lists'!$G$13:$G$22)-1))</f>
        <v/>
      </c>
      <c r="S39" s="24">
        <f>IF(OR([@[Request ID]]="",[@[Date Received]]="",[@[Date Sent]]=""),"",MAX(0,NETWORKDAYS([@[Date Received]],[@[Date Sent]],'Settings &amp; Lists'!$G$13:$G$22)-1))</f>
        <v/>
      </c>
      <c r="T39" s="24">
        <f>IF(OR([@[Request ID]]="",[@[Due Date]]="",OR([@[Status]]="Sent",[@[Status]]="Canceled")),"",IF(TODAY()&lt;=[@[Due Date]],NETWORKDAYS(TODAY(),[@[Due Date]],'Settings &amp; Lists'!$G$13:$G$22)-1,-(NETWORKDAYS([@[Due Date]],TODAY(),'Settings &amp; Lists'!$G$13:$G$22)-1)))</f>
        <v/>
      </c>
      <c r="U39" s="26">
        <f>IF(OR([@[Request ID]]="",[@[Due Date]]="",[@[Status]]="Sent",[@[Status]]="Canceled"),"",IF(TODAY()&gt;[@[Due Date]],"OVERDUE",""))</f>
        <v/>
      </c>
      <c r="V3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39" s="22" t="n"/>
      <c r="X39" s="21" t="n"/>
    </row>
    <row r="40">
      <c r="A40" s="20" t="n"/>
      <c r="B40" s="21" t="n"/>
      <c r="C40" s="20" t="n"/>
      <c r="D40" s="20" t="n"/>
      <c r="E40" s="20" t="n"/>
      <c r="F40" s="20" t="n"/>
      <c r="G40" s="22" t="n"/>
      <c r="H40" s="20" t="n"/>
      <c r="I40" s="20" t="n"/>
      <c r="J40" s="20" t="n"/>
      <c r="K40" s="22" t="n"/>
      <c r="L40" s="20" t="n"/>
      <c r="M40" s="39">
        <f>IF([@[Request ID]]="","",IFERROR(VLOOKUP([@[Request Type]],'Settings &amp; Lists'!$A$5:$C$8,3,FALSE),""))</f>
        <v/>
      </c>
      <c r="N40" s="21" t="n"/>
      <c r="O40" s="21" t="n"/>
      <c r="P40" s="24">
        <f>IF([@[Request ID]]="","",IFERROR(VLOOKUP([@[Request Type]],'Settings &amp; Lists'!$A$5:$C$8,2,FALSE),""))</f>
        <v/>
      </c>
      <c r="Q40" s="25">
        <f>IF(OR([@[Request ID]]="",[@[Date Received]]="",[@[SLA Days]]=""),"",WORKDAY([@[Date Received]],[@[SLA Days]],'Settings &amp; Lists'!$G$13:$G$22))</f>
        <v/>
      </c>
      <c r="R40" s="24">
        <f>IF(OR([@[Request ID]]="",[@[Date Received]]=""),"",MAX(0,NETWORKDAYS([@[Date Received]],IF([@[Date Closed]]&lt;&gt;"",[@[Date Closed]],TODAY()),'Settings &amp; Lists'!$G$13:$G$22)-1))</f>
        <v/>
      </c>
      <c r="S40" s="24">
        <f>IF(OR([@[Request ID]]="",[@[Date Received]]="",[@[Date Sent]]=""),"",MAX(0,NETWORKDAYS([@[Date Received]],[@[Date Sent]],'Settings &amp; Lists'!$G$13:$G$22)-1))</f>
        <v/>
      </c>
      <c r="T40" s="24">
        <f>IF(OR([@[Request ID]]="",[@[Due Date]]="",OR([@[Status]]="Sent",[@[Status]]="Canceled")),"",IF(TODAY()&lt;=[@[Due Date]],NETWORKDAYS(TODAY(),[@[Due Date]],'Settings &amp; Lists'!$G$13:$G$22)-1,-(NETWORKDAYS([@[Due Date]],TODAY(),'Settings &amp; Lists'!$G$13:$G$22)-1)))</f>
        <v/>
      </c>
      <c r="U40" s="26">
        <f>IF(OR([@[Request ID]]="",[@[Due Date]]="",[@[Status]]="Sent",[@[Status]]="Canceled"),"",IF(TODAY()&gt;[@[Due Date]],"OVERDUE",""))</f>
        <v/>
      </c>
      <c r="V4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0" s="22" t="n"/>
      <c r="X40" s="21" t="n"/>
    </row>
    <row r="41">
      <c r="A41" s="20" t="n"/>
      <c r="B41" s="21" t="n"/>
      <c r="C41" s="20" t="n"/>
      <c r="D41" s="20" t="n"/>
      <c r="E41" s="20" t="n"/>
      <c r="F41" s="20" t="n"/>
      <c r="G41" s="22" t="n"/>
      <c r="H41" s="20" t="n"/>
      <c r="I41" s="20" t="n"/>
      <c r="J41" s="20" t="n"/>
      <c r="K41" s="22" t="n"/>
      <c r="L41" s="20" t="n"/>
      <c r="M41" s="39">
        <f>IF([@[Request ID]]="","",IFERROR(VLOOKUP([@[Request Type]],'Settings &amp; Lists'!$A$5:$C$8,3,FALSE),""))</f>
        <v/>
      </c>
      <c r="N41" s="21" t="n"/>
      <c r="O41" s="21" t="n"/>
      <c r="P41" s="24">
        <f>IF([@[Request ID]]="","",IFERROR(VLOOKUP([@[Request Type]],'Settings &amp; Lists'!$A$5:$C$8,2,FALSE),""))</f>
        <v/>
      </c>
      <c r="Q41" s="25">
        <f>IF(OR([@[Request ID]]="",[@[Date Received]]="",[@[SLA Days]]=""),"",WORKDAY([@[Date Received]],[@[SLA Days]],'Settings &amp; Lists'!$G$13:$G$22))</f>
        <v/>
      </c>
      <c r="R41" s="24">
        <f>IF(OR([@[Request ID]]="",[@[Date Received]]=""),"",MAX(0,NETWORKDAYS([@[Date Received]],IF([@[Date Closed]]&lt;&gt;"",[@[Date Closed]],TODAY()),'Settings &amp; Lists'!$G$13:$G$22)-1))</f>
        <v/>
      </c>
      <c r="S41" s="24">
        <f>IF(OR([@[Request ID]]="",[@[Date Received]]="",[@[Date Sent]]=""),"",MAX(0,NETWORKDAYS([@[Date Received]],[@[Date Sent]],'Settings &amp; Lists'!$G$13:$G$22)-1))</f>
        <v/>
      </c>
      <c r="T41" s="24">
        <f>IF(OR([@[Request ID]]="",[@[Due Date]]="",OR([@[Status]]="Sent",[@[Status]]="Canceled")),"",IF(TODAY()&lt;=[@[Due Date]],NETWORKDAYS(TODAY(),[@[Due Date]],'Settings &amp; Lists'!$G$13:$G$22)-1,-(NETWORKDAYS([@[Due Date]],TODAY(),'Settings &amp; Lists'!$G$13:$G$22)-1)))</f>
        <v/>
      </c>
      <c r="U41" s="26">
        <f>IF(OR([@[Request ID]]="",[@[Due Date]]="",[@[Status]]="Sent",[@[Status]]="Canceled"),"",IF(TODAY()&gt;[@[Due Date]],"OVERDUE",""))</f>
        <v/>
      </c>
      <c r="V4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1" s="22" t="n"/>
      <c r="X41" s="21" t="n"/>
    </row>
    <row r="42">
      <c r="A42" s="20" t="n"/>
      <c r="B42" s="21" t="n"/>
      <c r="C42" s="20" t="n"/>
      <c r="D42" s="20" t="n"/>
      <c r="E42" s="20" t="n"/>
      <c r="F42" s="20" t="n"/>
      <c r="G42" s="22" t="n"/>
      <c r="H42" s="20" t="n"/>
      <c r="I42" s="20" t="n"/>
      <c r="J42" s="20" t="n"/>
      <c r="K42" s="22" t="n"/>
      <c r="L42" s="20" t="n"/>
      <c r="M42" s="39">
        <f>IF([@[Request ID]]="","",IFERROR(VLOOKUP([@[Request Type]],'Settings &amp; Lists'!$A$5:$C$8,3,FALSE),""))</f>
        <v/>
      </c>
      <c r="N42" s="21" t="n"/>
      <c r="O42" s="21" t="n"/>
      <c r="P42" s="24">
        <f>IF([@[Request ID]]="","",IFERROR(VLOOKUP([@[Request Type]],'Settings &amp; Lists'!$A$5:$C$8,2,FALSE),""))</f>
        <v/>
      </c>
      <c r="Q42" s="25">
        <f>IF(OR([@[Request ID]]="",[@[Date Received]]="",[@[SLA Days]]=""),"",WORKDAY([@[Date Received]],[@[SLA Days]],'Settings &amp; Lists'!$G$13:$G$22))</f>
        <v/>
      </c>
      <c r="R42" s="24">
        <f>IF(OR([@[Request ID]]="",[@[Date Received]]=""),"",MAX(0,NETWORKDAYS([@[Date Received]],IF([@[Date Closed]]&lt;&gt;"",[@[Date Closed]],TODAY()),'Settings &amp; Lists'!$G$13:$G$22)-1))</f>
        <v/>
      </c>
      <c r="S42" s="24">
        <f>IF(OR([@[Request ID]]="",[@[Date Received]]="",[@[Date Sent]]=""),"",MAX(0,NETWORKDAYS([@[Date Received]],[@[Date Sent]],'Settings &amp; Lists'!$G$13:$G$22)-1))</f>
        <v/>
      </c>
      <c r="T42" s="24">
        <f>IF(OR([@[Request ID]]="",[@[Due Date]]="",OR([@[Status]]="Sent",[@[Status]]="Canceled")),"",IF(TODAY()&lt;=[@[Due Date]],NETWORKDAYS(TODAY(),[@[Due Date]],'Settings &amp; Lists'!$G$13:$G$22)-1,-(NETWORKDAYS([@[Due Date]],TODAY(),'Settings &amp; Lists'!$G$13:$G$22)-1)))</f>
        <v/>
      </c>
      <c r="U42" s="26">
        <f>IF(OR([@[Request ID]]="",[@[Due Date]]="",[@[Status]]="Sent",[@[Status]]="Canceled"),"",IF(TODAY()&gt;[@[Due Date]],"OVERDUE",""))</f>
        <v/>
      </c>
      <c r="V4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2" s="22" t="n"/>
      <c r="X42" s="21" t="n"/>
    </row>
    <row r="43">
      <c r="A43" s="20" t="n"/>
      <c r="B43" s="21" t="n"/>
      <c r="C43" s="20" t="n"/>
      <c r="D43" s="20" t="n"/>
      <c r="E43" s="20" t="n"/>
      <c r="F43" s="20" t="n"/>
      <c r="G43" s="22" t="n"/>
      <c r="H43" s="20" t="n"/>
      <c r="I43" s="20" t="n"/>
      <c r="J43" s="20" t="n"/>
      <c r="K43" s="22" t="n"/>
      <c r="L43" s="20" t="n"/>
      <c r="M43" s="39">
        <f>IF([@[Request ID]]="","",IFERROR(VLOOKUP([@[Request Type]],'Settings &amp; Lists'!$A$5:$C$8,3,FALSE),""))</f>
        <v/>
      </c>
      <c r="N43" s="21" t="n"/>
      <c r="O43" s="21" t="n"/>
      <c r="P43" s="24">
        <f>IF([@[Request ID]]="","",IFERROR(VLOOKUP([@[Request Type]],'Settings &amp; Lists'!$A$5:$C$8,2,FALSE),""))</f>
        <v/>
      </c>
      <c r="Q43" s="25">
        <f>IF(OR([@[Request ID]]="",[@[Date Received]]="",[@[SLA Days]]=""),"",WORKDAY([@[Date Received]],[@[SLA Days]],'Settings &amp; Lists'!$G$13:$G$22))</f>
        <v/>
      </c>
      <c r="R43" s="24">
        <f>IF(OR([@[Request ID]]="",[@[Date Received]]=""),"",MAX(0,NETWORKDAYS([@[Date Received]],IF([@[Date Closed]]&lt;&gt;"",[@[Date Closed]],TODAY()),'Settings &amp; Lists'!$G$13:$G$22)-1))</f>
        <v/>
      </c>
      <c r="S43" s="24">
        <f>IF(OR([@[Request ID]]="",[@[Date Received]]="",[@[Date Sent]]=""),"",MAX(0,NETWORKDAYS([@[Date Received]],[@[Date Sent]],'Settings &amp; Lists'!$G$13:$G$22)-1))</f>
        <v/>
      </c>
      <c r="T43" s="24">
        <f>IF(OR([@[Request ID]]="",[@[Due Date]]="",OR([@[Status]]="Sent",[@[Status]]="Canceled")),"",IF(TODAY()&lt;=[@[Due Date]],NETWORKDAYS(TODAY(),[@[Due Date]],'Settings &amp; Lists'!$G$13:$G$22)-1,-(NETWORKDAYS([@[Due Date]],TODAY(),'Settings &amp; Lists'!$G$13:$G$22)-1)))</f>
        <v/>
      </c>
      <c r="U43" s="26">
        <f>IF(OR([@[Request ID]]="",[@[Due Date]]="",[@[Status]]="Sent",[@[Status]]="Canceled"),"",IF(TODAY()&gt;[@[Due Date]],"OVERDUE",""))</f>
        <v/>
      </c>
      <c r="V4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3" s="22" t="n"/>
      <c r="X43" s="21" t="n"/>
    </row>
    <row r="44">
      <c r="A44" s="20" t="n"/>
      <c r="B44" s="21" t="n"/>
      <c r="C44" s="20" t="n"/>
      <c r="D44" s="20" t="n"/>
      <c r="E44" s="20" t="n"/>
      <c r="F44" s="20" t="n"/>
      <c r="G44" s="22" t="n"/>
      <c r="H44" s="20" t="n"/>
      <c r="I44" s="20" t="n"/>
      <c r="J44" s="20" t="n"/>
      <c r="K44" s="22" t="n"/>
      <c r="L44" s="20" t="n"/>
      <c r="M44" s="39">
        <f>IF([@[Request ID]]="","",IFERROR(VLOOKUP([@[Request Type]],'Settings &amp; Lists'!$A$5:$C$8,3,FALSE),""))</f>
        <v/>
      </c>
      <c r="N44" s="21" t="n"/>
      <c r="O44" s="21" t="n"/>
      <c r="P44" s="24">
        <f>IF([@[Request ID]]="","",IFERROR(VLOOKUP([@[Request Type]],'Settings &amp; Lists'!$A$5:$C$8,2,FALSE),""))</f>
        <v/>
      </c>
      <c r="Q44" s="25">
        <f>IF(OR([@[Request ID]]="",[@[Date Received]]="",[@[SLA Days]]=""),"",WORKDAY([@[Date Received]],[@[SLA Days]],'Settings &amp; Lists'!$G$13:$G$22))</f>
        <v/>
      </c>
      <c r="R44" s="24">
        <f>IF(OR([@[Request ID]]="",[@[Date Received]]=""),"",MAX(0,NETWORKDAYS([@[Date Received]],IF([@[Date Closed]]&lt;&gt;"",[@[Date Closed]],TODAY()),'Settings &amp; Lists'!$G$13:$G$22)-1))</f>
        <v/>
      </c>
      <c r="S44" s="24">
        <f>IF(OR([@[Request ID]]="",[@[Date Received]]="",[@[Date Sent]]=""),"",MAX(0,NETWORKDAYS([@[Date Received]],[@[Date Sent]],'Settings &amp; Lists'!$G$13:$G$22)-1))</f>
        <v/>
      </c>
      <c r="T44" s="24">
        <f>IF(OR([@[Request ID]]="",[@[Due Date]]="",OR([@[Status]]="Sent",[@[Status]]="Canceled")),"",IF(TODAY()&lt;=[@[Due Date]],NETWORKDAYS(TODAY(),[@[Due Date]],'Settings &amp; Lists'!$G$13:$G$22)-1,-(NETWORKDAYS([@[Due Date]],TODAY(),'Settings &amp; Lists'!$G$13:$G$22)-1)))</f>
        <v/>
      </c>
      <c r="U44" s="26">
        <f>IF(OR([@[Request ID]]="",[@[Due Date]]="",[@[Status]]="Sent",[@[Status]]="Canceled"),"",IF(TODAY()&gt;[@[Due Date]],"OVERDUE",""))</f>
        <v/>
      </c>
      <c r="V4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4" s="22" t="n"/>
      <c r="X44" s="21" t="n"/>
    </row>
    <row r="45">
      <c r="A45" s="20" t="n"/>
      <c r="B45" s="21" t="n"/>
      <c r="C45" s="20" t="n"/>
      <c r="D45" s="20" t="n"/>
      <c r="E45" s="20" t="n"/>
      <c r="F45" s="20" t="n"/>
      <c r="G45" s="22" t="n"/>
      <c r="H45" s="20" t="n"/>
      <c r="I45" s="20" t="n"/>
      <c r="J45" s="20" t="n"/>
      <c r="K45" s="22" t="n"/>
      <c r="L45" s="20" t="n"/>
      <c r="M45" s="39">
        <f>IF([@[Request ID]]="","",IFERROR(VLOOKUP([@[Request Type]],'Settings &amp; Lists'!$A$5:$C$8,3,FALSE),""))</f>
        <v/>
      </c>
      <c r="N45" s="21" t="n"/>
      <c r="O45" s="21" t="n"/>
      <c r="P45" s="24">
        <f>IF([@[Request ID]]="","",IFERROR(VLOOKUP([@[Request Type]],'Settings &amp; Lists'!$A$5:$C$8,2,FALSE),""))</f>
        <v/>
      </c>
      <c r="Q45" s="25">
        <f>IF(OR([@[Request ID]]="",[@[Date Received]]="",[@[SLA Days]]=""),"",WORKDAY([@[Date Received]],[@[SLA Days]],'Settings &amp; Lists'!$G$13:$G$22))</f>
        <v/>
      </c>
      <c r="R45" s="24">
        <f>IF(OR([@[Request ID]]="",[@[Date Received]]=""),"",MAX(0,NETWORKDAYS([@[Date Received]],IF([@[Date Closed]]&lt;&gt;"",[@[Date Closed]],TODAY()),'Settings &amp; Lists'!$G$13:$G$22)-1))</f>
        <v/>
      </c>
      <c r="S45" s="24">
        <f>IF(OR([@[Request ID]]="",[@[Date Received]]="",[@[Date Sent]]=""),"",MAX(0,NETWORKDAYS([@[Date Received]],[@[Date Sent]],'Settings &amp; Lists'!$G$13:$G$22)-1))</f>
        <v/>
      </c>
      <c r="T45" s="24">
        <f>IF(OR([@[Request ID]]="",[@[Due Date]]="",OR([@[Status]]="Sent",[@[Status]]="Canceled")),"",IF(TODAY()&lt;=[@[Due Date]],NETWORKDAYS(TODAY(),[@[Due Date]],'Settings &amp; Lists'!$G$13:$G$22)-1,-(NETWORKDAYS([@[Due Date]],TODAY(),'Settings &amp; Lists'!$G$13:$G$22)-1)))</f>
        <v/>
      </c>
      <c r="U45" s="26">
        <f>IF(OR([@[Request ID]]="",[@[Due Date]]="",[@[Status]]="Sent",[@[Status]]="Canceled"),"",IF(TODAY()&gt;[@[Due Date]],"OVERDUE",""))</f>
        <v/>
      </c>
      <c r="V4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5" s="22" t="n"/>
      <c r="X45" s="21" t="n"/>
    </row>
    <row r="46">
      <c r="A46" s="20" t="n"/>
      <c r="B46" s="21" t="n"/>
      <c r="C46" s="20" t="n"/>
      <c r="D46" s="20" t="n"/>
      <c r="E46" s="20" t="n"/>
      <c r="F46" s="20" t="n"/>
      <c r="G46" s="22" t="n"/>
      <c r="H46" s="20" t="n"/>
      <c r="I46" s="20" t="n"/>
      <c r="J46" s="20" t="n"/>
      <c r="K46" s="22" t="n"/>
      <c r="L46" s="20" t="n"/>
      <c r="M46" s="39">
        <f>IF([@[Request ID]]="","",IFERROR(VLOOKUP([@[Request Type]],'Settings &amp; Lists'!$A$5:$C$8,3,FALSE),""))</f>
        <v/>
      </c>
      <c r="N46" s="21" t="n"/>
      <c r="O46" s="21" t="n"/>
      <c r="P46" s="24">
        <f>IF([@[Request ID]]="","",IFERROR(VLOOKUP([@[Request Type]],'Settings &amp; Lists'!$A$5:$C$8,2,FALSE),""))</f>
        <v/>
      </c>
      <c r="Q46" s="25">
        <f>IF(OR([@[Request ID]]="",[@[Date Received]]="",[@[SLA Days]]=""),"",WORKDAY([@[Date Received]],[@[SLA Days]],'Settings &amp; Lists'!$G$13:$G$22))</f>
        <v/>
      </c>
      <c r="R46" s="24">
        <f>IF(OR([@[Request ID]]="",[@[Date Received]]=""),"",MAX(0,NETWORKDAYS([@[Date Received]],IF([@[Date Closed]]&lt;&gt;"",[@[Date Closed]],TODAY()),'Settings &amp; Lists'!$G$13:$G$22)-1))</f>
        <v/>
      </c>
      <c r="S46" s="24">
        <f>IF(OR([@[Request ID]]="",[@[Date Received]]="",[@[Date Sent]]=""),"",MAX(0,NETWORKDAYS([@[Date Received]],[@[Date Sent]],'Settings &amp; Lists'!$G$13:$G$22)-1))</f>
        <v/>
      </c>
      <c r="T46" s="24">
        <f>IF(OR([@[Request ID]]="",[@[Due Date]]="",OR([@[Status]]="Sent",[@[Status]]="Canceled")),"",IF(TODAY()&lt;=[@[Due Date]],NETWORKDAYS(TODAY(),[@[Due Date]],'Settings &amp; Lists'!$G$13:$G$22)-1,-(NETWORKDAYS([@[Due Date]],TODAY(),'Settings &amp; Lists'!$G$13:$G$22)-1)))</f>
        <v/>
      </c>
      <c r="U46" s="26">
        <f>IF(OR([@[Request ID]]="",[@[Due Date]]="",[@[Status]]="Sent",[@[Status]]="Canceled"),"",IF(TODAY()&gt;[@[Due Date]],"OVERDUE",""))</f>
        <v/>
      </c>
      <c r="V4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6" s="22" t="n"/>
      <c r="X46" s="21" t="n"/>
    </row>
    <row r="47">
      <c r="A47" s="20" t="n"/>
      <c r="B47" s="21" t="n"/>
      <c r="C47" s="20" t="n"/>
      <c r="D47" s="20" t="n"/>
      <c r="E47" s="20" t="n"/>
      <c r="F47" s="20" t="n"/>
      <c r="G47" s="22" t="n"/>
      <c r="H47" s="20" t="n"/>
      <c r="I47" s="20" t="n"/>
      <c r="J47" s="20" t="n"/>
      <c r="K47" s="22" t="n"/>
      <c r="L47" s="20" t="n"/>
      <c r="M47" s="39">
        <f>IF([@[Request ID]]="","",IFERROR(VLOOKUP([@[Request Type]],'Settings &amp; Lists'!$A$5:$C$8,3,FALSE),""))</f>
        <v/>
      </c>
      <c r="N47" s="21" t="n"/>
      <c r="O47" s="21" t="n"/>
      <c r="P47" s="24">
        <f>IF([@[Request ID]]="","",IFERROR(VLOOKUP([@[Request Type]],'Settings &amp; Lists'!$A$5:$C$8,2,FALSE),""))</f>
        <v/>
      </c>
      <c r="Q47" s="25">
        <f>IF(OR([@[Request ID]]="",[@[Date Received]]="",[@[SLA Days]]=""),"",WORKDAY([@[Date Received]],[@[SLA Days]],'Settings &amp; Lists'!$G$13:$G$22))</f>
        <v/>
      </c>
      <c r="R47" s="24">
        <f>IF(OR([@[Request ID]]="",[@[Date Received]]=""),"",MAX(0,NETWORKDAYS([@[Date Received]],IF([@[Date Closed]]&lt;&gt;"",[@[Date Closed]],TODAY()),'Settings &amp; Lists'!$G$13:$G$22)-1))</f>
        <v/>
      </c>
      <c r="S47" s="24">
        <f>IF(OR([@[Request ID]]="",[@[Date Received]]="",[@[Date Sent]]=""),"",MAX(0,NETWORKDAYS([@[Date Received]],[@[Date Sent]],'Settings &amp; Lists'!$G$13:$G$22)-1))</f>
        <v/>
      </c>
      <c r="T47" s="24">
        <f>IF(OR([@[Request ID]]="",[@[Due Date]]="",OR([@[Status]]="Sent",[@[Status]]="Canceled")),"",IF(TODAY()&lt;=[@[Due Date]],NETWORKDAYS(TODAY(),[@[Due Date]],'Settings &amp; Lists'!$G$13:$G$22)-1,-(NETWORKDAYS([@[Due Date]],TODAY(),'Settings &amp; Lists'!$G$13:$G$22)-1)))</f>
        <v/>
      </c>
      <c r="U47" s="26">
        <f>IF(OR([@[Request ID]]="",[@[Due Date]]="",[@[Status]]="Sent",[@[Status]]="Canceled"),"",IF(TODAY()&gt;[@[Due Date]],"OVERDUE",""))</f>
        <v/>
      </c>
      <c r="V4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7" s="22" t="n"/>
      <c r="X47" s="21" t="n"/>
    </row>
    <row r="48">
      <c r="A48" s="20" t="n"/>
      <c r="B48" s="21" t="n"/>
      <c r="C48" s="20" t="n"/>
      <c r="D48" s="20" t="n"/>
      <c r="E48" s="20" t="n"/>
      <c r="F48" s="20" t="n"/>
      <c r="G48" s="22" t="n"/>
      <c r="H48" s="20" t="n"/>
      <c r="I48" s="20" t="n"/>
      <c r="J48" s="20" t="n"/>
      <c r="K48" s="22" t="n"/>
      <c r="L48" s="20" t="n"/>
      <c r="M48" s="39">
        <f>IF([@[Request ID]]="","",IFERROR(VLOOKUP([@[Request Type]],'Settings &amp; Lists'!$A$5:$C$8,3,FALSE),""))</f>
        <v/>
      </c>
      <c r="N48" s="21" t="n"/>
      <c r="O48" s="21" t="n"/>
      <c r="P48" s="24">
        <f>IF([@[Request ID]]="","",IFERROR(VLOOKUP([@[Request Type]],'Settings &amp; Lists'!$A$5:$C$8,2,FALSE),""))</f>
        <v/>
      </c>
      <c r="Q48" s="25">
        <f>IF(OR([@[Request ID]]="",[@[Date Received]]="",[@[SLA Days]]=""),"",WORKDAY([@[Date Received]],[@[SLA Days]],'Settings &amp; Lists'!$G$13:$G$22))</f>
        <v/>
      </c>
      <c r="R48" s="24">
        <f>IF(OR([@[Request ID]]="",[@[Date Received]]=""),"",MAX(0,NETWORKDAYS([@[Date Received]],IF([@[Date Closed]]&lt;&gt;"",[@[Date Closed]],TODAY()),'Settings &amp; Lists'!$G$13:$G$22)-1))</f>
        <v/>
      </c>
      <c r="S48" s="24">
        <f>IF(OR([@[Request ID]]="",[@[Date Received]]="",[@[Date Sent]]=""),"",MAX(0,NETWORKDAYS([@[Date Received]],[@[Date Sent]],'Settings &amp; Lists'!$G$13:$G$22)-1))</f>
        <v/>
      </c>
      <c r="T48" s="24">
        <f>IF(OR([@[Request ID]]="",[@[Due Date]]="",OR([@[Status]]="Sent",[@[Status]]="Canceled")),"",IF(TODAY()&lt;=[@[Due Date]],NETWORKDAYS(TODAY(),[@[Due Date]],'Settings &amp; Lists'!$G$13:$G$22)-1,-(NETWORKDAYS([@[Due Date]],TODAY(),'Settings &amp; Lists'!$G$13:$G$22)-1)))</f>
        <v/>
      </c>
      <c r="U48" s="26">
        <f>IF(OR([@[Request ID]]="",[@[Due Date]]="",[@[Status]]="Sent",[@[Status]]="Canceled"),"",IF(TODAY()&gt;[@[Due Date]],"OVERDUE",""))</f>
        <v/>
      </c>
      <c r="V4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8" s="22" t="n"/>
      <c r="X48" s="21" t="n"/>
    </row>
    <row r="49">
      <c r="A49" s="20" t="n"/>
      <c r="B49" s="21" t="n"/>
      <c r="C49" s="20" t="n"/>
      <c r="D49" s="20" t="n"/>
      <c r="E49" s="20" t="n"/>
      <c r="F49" s="20" t="n"/>
      <c r="G49" s="22" t="n"/>
      <c r="H49" s="20" t="n"/>
      <c r="I49" s="20" t="n"/>
      <c r="J49" s="20" t="n"/>
      <c r="K49" s="22" t="n"/>
      <c r="L49" s="20" t="n"/>
      <c r="M49" s="39">
        <f>IF([@[Request ID]]="","",IFERROR(VLOOKUP([@[Request Type]],'Settings &amp; Lists'!$A$5:$C$8,3,FALSE),""))</f>
        <v/>
      </c>
      <c r="N49" s="21" t="n"/>
      <c r="O49" s="21" t="n"/>
      <c r="P49" s="24">
        <f>IF([@[Request ID]]="","",IFERROR(VLOOKUP([@[Request Type]],'Settings &amp; Lists'!$A$5:$C$8,2,FALSE),""))</f>
        <v/>
      </c>
      <c r="Q49" s="25">
        <f>IF(OR([@[Request ID]]="",[@[Date Received]]="",[@[SLA Days]]=""),"",WORKDAY([@[Date Received]],[@[SLA Days]],'Settings &amp; Lists'!$G$13:$G$22))</f>
        <v/>
      </c>
      <c r="R49" s="24">
        <f>IF(OR([@[Request ID]]="",[@[Date Received]]=""),"",MAX(0,NETWORKDAYS([@[Date Received]],IF([@[Date Closed]]&lt;&gt;"",[@[Date Closed]],TODAY()),'Settings &amp; Lists'!$G$13:$G$22)-1))</f>
        <v/>
      </c>
      <c r="S49" s="24">
        <f>IF(OR([@[Request ID]]="",[@[Date Received]]="",[@[Date Sent]]=""),"",MAX(0,NETWORKDAYS([@[Date Received]],[@[Date Sent]],'Settings &amp; Lists'!$G$13:$G$22)-1))</f>
        <v/>
      </c>
      <c r="T49" s="24">
        <f>IF(OR([@[Request ID]]="",[@[Due Date]]="",OR([@[Status]]="Sent",[@[Status]]="Canceled")),"",IF(TODAY()&lt;=[@[Due Date]],NETWORKDAYS(TODAY(),[@[Due Date]],'Settings &amp; Lists'!$G$13:$G$22)-1,-(NETWORKDAYS([@[Due Date]],TODAY(),'Settings &amp; Lists'!$G$13:$G$22)-1)))</f>
        <v/>
      </c>
      <c r="U49" s="26">
        <f>IF(OR([@[Request ID]]="",[@[Due Date]]="",[@[Status]]="Sent",[@[Status]]="Canceled"),"",IF(TODAY()&gt;[@[Due Date]],"OVERDUE",""))</f>
        <v/>
      </c>
      <c r="V4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49" s="22" t="n"/>
      <c r="X49" s="21" t="n"/>
    </row>
    <row r="50">
      <c r="A50" s="20" t="n"/>
      <c r="B50" s="21" t="n"/>
      <c r="C50" s="20" t="n"/>
      <c r="D50" s="20" t="n"/>
      <c r="E50" s="20" t="n"/>
      <c r="F50" s="20" t="n"/>
      <c r="G50" s="22" t="n"/>
      <c r="H50" s="20" t="n"/>
      <c r="I50" s="20" t="n"/>
      <c r="J50" s="20" t="n"/>
      <c r="K50" s="22" t="n"/>
      <c r="L50" s="20" t="n"/>
      <c r="M50" s="39">
        <f>IF([@[Request ID]]="","",IFERROR(VLOOKUP([@[Request Type]],'Settings &amp; Lists'!$A$5:$C$8,3,FALSE),""))</f>
        <v/>
      </c>
      <c r="N50" s="21" t="n"/>
      <c r="O50" s="21" t="n"/>
      <c r="P50" s="24">
        <f>IF([@[Request ID]]="","",IFERROR(VLOOKUP([@[Request Type]],'Settings &amp; Lists'!$A$5:$C$8,2,FALSE),""))</f>
        <v/>
      </c>
      <c r="Q50" s="25">
        <f>IF(OR([@[Request ID]]="",[@[Date Received]]="",[@[SLA Days]]=""),"",WORKDAY([@[Date Received]],[@[SLA Days]],'Settings &amp; Lists'!$G$13:$G$22))</f>
        <v/>
      </c>
      <c r="R50" s="24">
        <f>IF(OR([@[Request ID]]="",[@[Date Received]]=""),"",MAX(0,NETWORKDAYS([@[Date Received]],IF([@[Date Closed]]&lt;&gt;"",[@[Date Closed]],TODAY()),'Settings &amp; Lists'!$G$13:$G$22)-1))</f>
        <v/>
      </c>
      <c r="S50" s="24">
        <f>IF(OR([@[Request ID]]="",[@[Date Received]]="",[@[Date Sent]]=""),"",MAX(0,NETWORKDAYS([@[Date Received]],[@[Date Sent]],'Settings &amp; Lists'!$G$13:$G$22)-1))</f>
        <v/>
      </c>
      <c r="T50" s="24">
        <f>IF(OR([@[Request ID]]="",[@[Due Date]]="",OR([@[Status]]="Sent",[@[Status]]="Canceled")),"",IF(TODAY()&lt;=[@[Due Date]],NETWORKDAYS(TODAY(),[@[Due Date]],'Settings &amp; Lists'!$G$13:$G$22)-1,-(NETWORKDAYS([@[Due Date]],TODAY(),'Settings &amp; Lists'!$G$13:$G$22)-1)))</f>
        <v/>
      </c>
      <c r="U50" s="26">
        <f>IF(OR([@[Request ID]]="",[@[Due Date]]="",[@[Status]]="Sent",[@[Status]]="Canceled"),"",IF(TODAY()&gt;[@[Due Date]],"OVERDUE",""))</f>
        <v/>
      </c>
      <c r="V5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0" s="22" t="n"/>
      <c r="X50" s="21" t="n"/>
    </row>
    <row r="51">
      <c r="A51" s="20" t="n"/>
      <c r="B51" s="21" t="n"/>
      <c r="C51" s="20" t="n"/>
      <c r="D51" s="20" t="n"/>
      <c r="E51" s="20" t="n"/>
      <c r="F51" s="20" t="n"/>
      <c r="G51" s="22" t="n"/>
      <c r="H51" s="20" t="n"/>
      <c r="I51" s="20" t="n"/>
      <c r="J51" s="20" t="n"/>
      <c r="K51" s="22" t="n"/>
      <c r="L51" s="20" t="n"/>
      <c r="M51" s="39">
        <f>IF([@[Request ID]]="","",IFERROR(VLOOKUP([@[Request Type]],'Settings &amp; Lists'!$A$5:$C$8,3,FALSE),""))</f>
        <v/>
      </c>
      <c r="N51" s="21" t="n"/>
      <c r="O51" s="21" t="n"/>
      <c r="P51" s="24">
        <f>IF([@[Request ID]]="","",IFERROR(VLOOKUP([@[Request Type]],'Settings &amp; Lists'!$A$5:$C$8,2,FALSE),""))</f>
        <v/>
      </c>
      <c r="Q51" s="25">
        <f>IF(OR([@[Request ID]]="",[@[Date Received]]="",[@[SLA Days]]=""),"",WORKDAY([@[Date Received]],[@[SLA Days]],'Settings &amp; Lists'!$G$13:$G$22))</f>
        <v/>
      </c>
      <c r="R51" s="24">
        <f>IF(OR([@[Request ID]]="",[@[Date Received]]=""),"",MAX(0,NETWORKDAYS([@[Date Received]],IF([@[Date Closed]]&lt;&gt;"",[@[Date Closed]],TODAY()),'Settings &amp; Lists'!$G$13:$G$22)-1))</f>
        <v/>
      </c>
      <c r="S51" s="24">
        <f>IF(OR([@[Request ID]]="",[@[Date Received]]="",[@[Date Sent]]=""),"",MAX(0,NETWORKDAYS([@[Date Received]],[@[Date Sent]],'Settings &amp; Lists'!$G$13:$G$22)-1))</f>
        <v/>
      </c>
      <c r="T51" s="24">
        <f>IF(OR([@[Request ID]]="",[@[Due Date]]="",OR([@[Status]]="Sent",[@[Status]]="Canceled")),"",IF(TODAY()&lt;=[@[Due Date]],NETWORKDAYS(TODAY(),[@[Due Date]],'Settings &amp; Lists'!$G$13:$G$22)-1,-(NETWORKDAYS([@[Due Date]],TODAY(),'Settings &amp; Lists'!$G$13:$G$22)-1)))</f>
        <v/>
      </c>
      <c r="U51" s="26">
        <f>IF(OR([@[Request ID]]="",[@[Due Date]]="",[@[Status]]="Sent",[@[Status]]="Canceled"),"",IF(TODAY()&gt;[@[Due Date]],"OVERDUE",""))</f>
        <v/>
      </c>
      <c r="V5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1" s="22" t="n"/>
      <c r="X51" s="21" t="n"/>
    </row>
    <row r="52">
      <c r="A52" s="20" t="n"/>
      <c r="B52" s="21" t="n"/>
      <c r="C52" s="20" t="n"/>
      <c r="D52" s="20" t="n"/>
      <c r="E52" s="20" t="n"/>
      <c r="F52" s="20" t="n"/>
      <c r="G52" s="22" t="n"/>
      <c r="H52" s="20" t="n"/>
      <c r="I52" s="20" t="n"/>
      <c r="J52" s="20" t="n"/>
      <c r="K52" s="22" t="n"/>
      <c r="L52" s="20" t="n"/>
      <c r="M52" s="39">
        <f>IF([@[Request ID]]="","",IFERROR(VLOOKUP([@[Request Type]],'Settings &amp; Lists'!$A$5:$C$8,3,FALSE),""))</f>
        <v/>
      </c>
      <c r="N52" s="21" t="n"/>
      <c r="O52" s="21" t="n"/>
      <c r="P52" s="24">
        <f>IF([@[Request ID]]="","",IFERROR(VLOOKUP([@[Request Type]],'Settings &amp; Lists'!$A$5:$C$8,2,FALSE),""))</f>
        <v/>
      </c>
      <c r="Q52" s="25">
        <f>IF(OR([@[Request ID]]="",[@[Date Received]]="",[@[SLA Days]]=""),"",WORKDAY([@[Date Received]],[@[SLA Days]],'Settings &amp; Lists'!$G$13:$G$22))</f>
        <v/>
      </c>
      <c r="R52" s="24">
        <f>IF(OR([@[Request ID]]="",[@[Date Received]]=""),"",MAX(0,NETWORKDAYS([@[Date Received]],IF([@[Date Closed]]&lt;&gt;"",[@[Date Closed]],TODAY()),'Settings &amp; Lists'!$G$13:$G$22)-1))</f>
        <v/>
      </c>
      <c r="S52" s="24">
        <f>IF(OR([@[Request ID]]="",[@[Date Received]]="",[@[Date Sent]]=""),"",MAX(0,NETWORKDAYS([@[Date Received]],[@[Date Sent]],'Settings &amp; Lists'!$G$13:$G$22)-1))</f>
        <v/>
      </c>
      <c r="T52" s="24">
        <f>IF(OR([@[Request ID]]="",[@[Due Date]]="",OR([@[Status]]="Sent",[@[Status]]="Canceled")),"",IF(TODAY()&lt;=[@[Due Date]],NETWORKDAYS(TODAY(),[@[Due Date]],'Settings &amp; Lists'!$G$13:$G$22)-1,-(NETWORKDAYS([@[Due Date]],TODAY(),'Settings &amp; Lists'!$G$13:$G$22)-1)))</f>
        <v/>
      </c>
      <c r="U52" s="26">
        <f>IF(OR([@[Request ID]]="",[@[Due Date]]="",[@[Status]]="Sent",[@[Status]]="Canceled"),"",IF(TODAY()&gt;[@[Due Date]],"OVERDUE",""))</f>
        <v/>
      </c>
      <c r="V5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2" s="22" t="n"/>
      <c r="X52" s="21" t="n"/>
    </row>
    <row r="53">
      <c r="A53" s="20" t="n"/>
      <c r="B53" s="21" t="n"/>
      <c r="C53" s="20" t="n"/>
      <c r="D53" s="20" t="n"/>
      <c r="E53" s="20" t="n"/>
      <c r="F53" s="20" t="n"/>
      <c r="G53" s="22" t="n"/>
      <c r="H53" s="20" t="n"/>
      <c r="I53" s="20" t="n"/>
      <c r="J53" s="20" t="n"/>
      <c r="K53" s="22" t="n"/>
      <c r="L53" s="20" t="n"/>
      <c r="M53" s="39">
        <f>IF([@[Request ID]]="","",IFERROR(VLOOKUP([@[Request Type]],'Settings &amp; Lists'!$A$5:$C$8,3,FALSE),""))</f>
        <v/>
      </c>
      <c r="N53" s="21" t="n"/>
      <c r="O53" s="21" t="n"/>
      <c r="P53" s="24">
        <f>IF([@[Request ID]]="","",IFERROR(VLOOKUP([@[Request Type]],'Settings &amp; Lists'!$A$5:$C$8,2,FALSE),""))</f>
        <v/>
      </c>
      <c r="Q53" s="25">
        <f>IF(OR([@[Request ID]]="",[@[Date Received]]="",[@[SLA Days]]=""),"",WORKDAY([@[Date Received]],[@[SLA Days]],'Settings &amp; Lists'!$G$13:$G$22))</f>
        <v/>
      </c>
      <c r="R53" s="24">
        <f>IF(OR([@[Request ID]]="",[@[Date Received]]=""),"",MAX(0,NETWORKDAYS([@[Date Received]],IF([@[Date Closed]]&lt;&gt;"",[@[Date Closed]],TODAY()),'Settings &amp; Lists'!$G$13:$G$22)-1))</f>
        <v/>
      </c>
      <c r="S53" s="24">
        <f>IF(OR([@[Request ID]]="",[@[Date Received]]="",[@[Date Sent]]=""),"",MAX(0,NETWORKDAYS([@[Date Received]],[@[Date Sent]],'Settings &amp; Lists'!$G$13:$G$22)-1))</f>
        <v/>
      </c>
      <c r="T53" s="24">
        <f>IF(OR([@[Request ID]]="",[@[Due Date]]="",OR([@[Status]]="Sent",[@[Status]]="Canceled")),"",IF(TODAY()&lt;=[@[Due Date]],NETWORKDAYS(TODAY(),[@[Due Date]],'Settings &amp; Lists'!$G$13:$G$22)-1,-(NETWORKDAYS([@[Due Date]],TODAY(),'Settings &amp; Lists'!$G$13:$G$22)-1)))</f>
        <v/>
      </c>
      <c r="U53" s="26">
        <f>IF(OR([@[Request ID]]="",[@[Due Date]]="",[@[Status]]="Sent",[@[Status]]="Canceled"),"",IF(TODAY()&gt;[@[Due Date]],"OVERDUE",""))</f>
        <v/>
      </c>
      <c r="V5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3" s="22" t="n"/>
      <c r="X53" s="21" t="n"/>
    </row>
    <row r="54">
      <c r="A54" s="20" t="n"/>
      <c r="B54" s="21" t="n"/>
      <c r="C54" s="20" t="n"/>
      <c r="D54" s="20" t="n"/>
      <c r="E54" s="20" t="n"/>
      <c r="F54" s="20" t="n"/>
      <c r="G54" s="22" t="n"/>
      <c r="H54" s="20" t="n"/>
      <c r="I54" s="20" t="n"/>
      <c r="J54" s="20" t="n"/>
      <c r="K54" s="22" t="n"/>
      <c r="L54" s="20" t="n"/>
      <c r="M54" s="39">
        <f>IF([@[Request ID]]="","",IFERROR(VLOOKUP([@[Request Type]],'Settings &amp; Lists'!$A$5:$C$8,3,FALSE),""))</f>
        <v/>
      </c>
      <c r="N54" s="21" t="n"/>
      <c r="O54" s="21" t="n"/>
      <c r="P54" s="24">
        <f>IF([@[Request ID]]="","",IFERROR(VLOOKUP([@[Request Type]],'Settings &amp; Lists'!$A$5:$C$8,2,FALSE),""))</f>
        <v/>
      </c>
      <c r="Q54" s="25">
        <f>IF(OR([@[Request ID]]="",[@[Date Received]]="",[@[SLA Days]]=""),"",WORKDAY([@[Date Received]],[@[SLA Days]],'Settings &amp; Lists'!$G$13:$G$22))</f>
        <v/>
      </c>
      <c r="R54" s="24">
        <f>IF(OR([@[Request ID]]="",[@[Date Received]]=""),"",MAX(0,NETWORKDAYS([@[Date Received]],IF([@[Date Closed]]&lt;&gt;"",[@[Date Closed]],TODAY()),'Settings &amp; Lists'!$G$13:$G$22)-1))</f>
        <v/>
      </c>
      <c r="S54" s="24">
        <f>IF(OR([@[Request ID]]="",[@[Date Received]]="",[@[Date Sent]]=""),"",MAX(0,NETWORKDAYS([@[Date Received]],[@[Date Sent]],'Settings &amp; Lists'!$G$13:$G$22)-1))</f>
        <v/>
      </c>
      <c r="T54" s="24">
        <f>IF(OR([@[Request ID]]="",[@[Due Date]]="",OR([@[Status]]="Sent",[@[Status]]="Canceled")),"",IF(TODAY()&lt;=[@[Due Date]],NETWORKDAYS(TODAY(),[@[Due Date]],'Settings &amp; Lists'!$G$13:$G$22)-1,-(NETWORKDAYS([@[Due Date]],TODAY(),'Settings &amp; Lists'!$G$13:$G$22)-1)))</f>
        <v/>
      </c>
      <c r="U54" s="26">
        <f>IF(OR([@[Request ID]]="",[@[Due Date]]="",[@[Status]]="Sent",[@[Status]]="Canceled"),"",IF(TODAY()&gt;[@[Due Date]],"OVERDUE",""))</f>
        <v/>
      </c>
      <c r="V5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4" s="22" t="n"/>
      <c r="X54" s="21" t="n"/>
    </row>
    <row r="55">
      <c r="A55" s="20" t="n"/>
      <c r="B55" s="21" t="n"/>
      <c r="C55" s="20" t="n"/>
      <c r="D55" s="20" t="n"/>
      <c r="E55" s="20" t="n"/>
      <c r="F55" s="20" t="n"/>
      <c r="G55" s="22" t="n"/>
      <c r="H55" s="20" t="n"/>
      <c r="I55" s="20" t="n"/>
      <c r="J55" s="20" t="n"/>
      <c r="K55" s="22" t="n"/>
      <c r="L55" s="20" t="n"/>
      <c r="M55" s="39">
        <f>IF([@[Request ID]]="","",IFERROR(VLOOKUP([@[Request Type]],'Settings &amp; Lists'!$A$5:$C$8,3,FALSE),""))</f>
        <v/>
      </c>
      <c r="N55" s="21" t="n"/>
      <c r="O55" s="21" t="n"/>
      <c r="P55" s="24">
        <f>IF([@[Request ID]]="","",IFERROR(VLOOKUP([@[Request Type]],'Settings &amp; Lists'!$A$5:$C$8,2,FALSE),""))</f>
        <v/>
      </c>
      <c r="Q55" s="25">
        <f>IF(OR([@[Request ID]]="",[@[Date Received]]="",[@[SLA Days]]=""),"",WORKDAY([@[Date Received]],[@[SLA Days]],'Settings &amp; Lists'!$G$13:$G$22))</f>
        <v/>
      </c>
      <c r="R55" s="24">
        <f>IF(OR([@[Request ID]]="",[@[Date Received]]=""),"",MAX(0,NETWORKDAYS([@[Date Received]],IF([@[Date Closed]]&lt;&gt;"",[@[Date Closed]],TODAY()),'Settings &amp; Lists'!$G$13:$G$22)-1))</f>
        <v/>
      </c>
      <c r="S55" s="24">
        <f>IF(OR([@[Request ID]]="",[@[Date Received]]="",[@[Date Sent]]=""),"",MAX(0,NETWORKDAYS([@[Date Received]],[@[Date Sent]],'Settings &amp; Lists'!$G$13:$G$22)-1))</f>
        <v/>
      </c>
      <c r="T55" s="24">
        <f>IF(OR([@[Request ID]]="",[@[Due Date]]="",OR([@[Status]]="Sent",[@[Status]]="Canceled")),"",IF(TODAY()&lt;=[@[Due Date]],NETWORKDAYS(TODAY(),[@[Due Date]],'Settings &amp; Lists'!$G$13:$G$22)-1,-(NETWORKDAYS([@[Due Date]],TODAY(),'Settings &amp; Lists'!$G$13:$G$22)-1)))</f>
        <v/>
      </c>
      <c r="U55" s="26">
        <f>IF(OR([@[Request ID]]="",[@[Due Date]]="",[@[Status]]="Sent",[@[Status]]="Canceled"),"",IF(TODAY()&gt;[@[Due Date]],"OVERDUE",""))</f>
        <v/>
      </c>
      <c r="V5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5" s="22" t="n"/>
      <c r="X55" s="21" t="n"/>
    </row>
    <row r="56">
      <c r="A56" s="20" t="n"/>
      <c r="B56" s="21" t="n"/>
      <c r="C56" s="20" t="n"/>
      <c r="D56" s="20" t="n"/>
      <c r="E56" s="20" t="n"/>
      <c r="F56" s="20" t="n"/>
      <c r="G56" s="22" t="n"/>
      <c r="H56" s="20" t="n"/>
      <c r="I56" s="20" t="n"/>
      <c r="J56" s="20" t="n"/>
      <c r="K56" s="22" t="n"/>
      <c r="L56" s="20" t="n"/>
      <c r="M56" s="39">
        <f>IF([@[Request ID]]="","",IFERROR(VLOOKUP([@[Request Type]],'Settings &amp; Lists'!$A$5:$C$8,3,FALSE),""))</f>
        <v/>
      </c>
      <c r="N56" s="21" t="n"/>
      <c r="O56" s="21" t="n"/>
      <c r="P56" s="24">
        <f>IF([@[Request ID]]="","",IFERROR(VLOOKUP([@[Request Type]],'Settings &amp; Lists'!$A$5:$C$8,2,FALSE),""))</f>
        <v/>
      </c>
      <c r="Q56" s="25">
        <f>IF(OR([@[Request ID]]="",[@[Date Received]]="",[@[SLA Days]]=""),"",WORKDAY([@[Date Received]],[@[SLA Days]],'Settings &amp; Lists'!$G$13:$G$22))</f>
        <v/>
      </c>
      <c r="R56" s="24">
        <f>IF(OR([@[Request ID]]="",[@[Date Received]]=""),"",MAX(0,NETWORKDAYS([@[Date Received]],IF([@[Date Closed]]&lt;&gt;"",[@[Date Closed]],TODAY()),'Settings &amp; Lists'!$G$13:$G$22)-1))</f>
        <v/>
      </c>
      <c r="S56" s="24">
        <f>IF(OR([@[Request ID]]="",[@[Date Received]]="",[@[Date Sent]]=""),"",MAX(0,NETWORKDAYS([@[Date Received]],[@[Date Sent]],'Settings &amp; Lists'!$G$13:$G$22)-1))</f>
        <v/>
      </c>
      <c r="T56" s="24">
        <f>IF(OR([@[Request ID]]="",[@[Due Date]]="",OR([@[Status]]="Sent",[@[Status]]="Canceled")),"",IF(TODAY()&lt;=[@[Due Date]],NETWORKDAYS(TODAY(),[@[Due Date]],'Settings &amp; Lists'!$G$13:$G$22)-1,-(NETWORKDAYS([@[Due Date]],TODAY(),'Settings &amp; Lists'!$G$13:$G$22)-1)))</f>
        <v/>
      </c>
      <c r="U56" s="26">
        <f>IF(OR([@[Request ID]]="",[@[Due Date]]="",[@[Status]]="Sent",[@[Status]]="Canceled"),"",IF(TODAY()&gt;[@[Due Date]],"OVERDUE",""))</f>
        <v/>
      </c>
      <c r="V5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6" s="22" t="n"/>
      <c r="X56" s="21" t="n"/>
    </row>
    <row r="57">
      <c r="A57" s="20" t="n"/>
      <c r="B57" s="21" t="n"/>
      <c r="C57" s="20" t="n"/>
      <c r="D57" s="20" t="n"/>
      <c r="E57" s="20" t="n"/>
      <c r="F57" s="20" t="n"/>
      <c r="G57" s="22" t="n"/>
      <c r="H57" s="20" t="n"/>
      <c r="I57" s="20" t="n"/>
      <c r="J57" s="20" t="n"/>
      <c r="K57" s="22" t="n"/>
      <c r="L57" s="20" t="n"/>
      <c r="M57" s="39">
        <f>IF([@[Request ID]]="","",IFERROR(VLOOKUP([@[Request Type]],'Settings &amp; Lists'!$A$5:$C$8,3,FALSE),""))</f>
        <v/>
      </c>
      <c r="N57" s="21" t="n"/>
      <c r="O57" s="21" t="n"/>
      <c r="P57" s="24">
        <f>IF([@[Request ID]]="","",IFERROR(VLOOKUP([@[Request Type]],'Settings &amp; Lists'!$A$5:$C$8,2,FALSE),""))</f>
        <v/>
      </c>
      <c r="Q57" s="25">
        <f>IF(OR([@[Request ID]]="",[@[Date Received]]="",[@[SLA Days]]=""),"",WORKDAY([@[Date Received]],[@[SLA Days]],'Settings &amp; Lists'!$G$13:$G$22))</f>
        <v/>
      </c>
      <c r="R57" s="24">
        <f>IF(OR([@[Request ID]]="",[@[Date Received]]=""),"",MAX(0,NETWORKDAYS([@[Date Received]],IF([@[Date Closed]]&lt;&gt;"",[@[Date Closed]],TODAY()),'Settings &amp; Lists'!$G$13:$G$22)-1))</f>
        <v/>
      </c>
      <c r="S57" s="24">
        <f>IF(OR([@[Request ID]]="",[@[Date Received]]="",[@[Date Sent]]=""),"",MAX(0,NETWORKDAYS([@[Date Received]],[@[Date Sent]],'Settings &amp; Lists'!$G$13:$G$22)-1))</f>
        <v/>
      </c>
      <c r="T57" s="24">
        <f>IF(OR([@[Request ID]]="",[@[Due Date]]="",OR([@[Status]]="Sent",[@[Status]]="Canceled")),"",IF(TODAY()&lt;=[@[Due Date]],NETWORKDAYS(TODAY(),[@[Due Date]],'Settings &amp; Lists'!$G$13:$G$22)-1,-(NETWORKDAYS([@[Due Date]],TODAY(),'Settings &amp; Lists'!$G$13:$G$22)-1)))</f>
        <v/>
      </c>
      <c r="U57" s="26">
        <f>IF(OR([@[Request ID]]="",[@[Due Date]]="",[@[Status]]="Sent",[@[Status]]="Canceled"),"",IF(TODAY()&gt;[@[Due Date]],"OVERDUE",""))</f>
        <v/>
      </c>
      <c r="V5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7" s="22" t="n"/>
      <c r="X57" s="21" t="n"/>
    </row>
    <row r="58">
      <c r="A58" s="20" t="n"/>
      <c r="B58" s="21" t="n"/>
      <c r="C58" s="20" t="n"/>
      <c r="D58" s="20" t="n"/>
      <c r="E58" s="20" t="n"/>
      <c r="F58" s="20" t="n"/>
      <c r="G58" s="22" t="n"/>
      <c r="H58" s="20" t="n"/>
      <c r="I58" s="20" t="n"/>
      <c r="J58" s="20" t="n"/>
      <c r="K58" s="22" t="n"/>
      <c r="L58" s="20" t="n"/>
      <c r="M58" s="39">
        <f>IF([@[Request ID]]="","",IFERROR(VLOOKUP([@[Request Type]],'Settings &amp; Lists'!$A$5:$C$8,3,FALSE),""))</f>
        <v/>
      </c>
      <c r="N58" s="21" t="n"/>
      <c r="O58" s="21" t="n"/>
      <c r="P58" s="24">
        <f>IF([@[Request ID]]="","",IFERROR(VLOOKUP([@[Request Type]],'Settings &amp; Lists'!$A$5:$C$8,2,FALSE),""))</f>
        <v/>
      </c>
      <c r="Q58" s="25">
        <f>IF(OR([@[Request ID]]="",[@[Date Received]]="",[@[SLA Days]]=""),"",WORKDAY([@[Date Received]],[@[SLA Days]],'Settings &amp; Lists'!$G$13:$G$22))</f>
        <v/>
      </c>
      <c r="R58" s="24">
        <f>IF(OR([@[Request ID]]="",[@[Date Received]]=""),"",MAX(0,NETWORKDAYS([@[Date Received]],IF([@[Date Closed]]&lt;&gt;"",[@[Date Closed]],TODAY()),'Settings &amp; Lists'!$G$13:$G$22)-1))</f>
        <v/>
      </c>
      <c r="S58" s="24">
        <f>IF(OR([@[Request ID]]="",[@[Date Received]]="",[@[Date Sent]]=""),"",MAX(0,NETWORKDAYS([@[Date Received]],[@[Date Sent]],'Settings &amp; Lists'!$G$13:$G$22)-1))</f>
        <v/>
      </c>
      <c r="T58" s="24">
        <f>IF(OR([@[Request ID]]="",[@[Due Date]]="",OR([@[Status]]="Sent",[@[Status]]="Canceled")),"",IF(TODAY()&lt;=[@[Due Date]],NETWORKDAYS(TODAY(),[@[Due Date]],'Settings &amp; Lists'!$G$13:$G$22)-1,-(NETWORKDAYS([@[Due Date]],TODAY(),'Settings &amp; Lists'!$G$13:$G$22)-1)))</f>
        <v/>
      </c>
      <c r="U58" s="26">
        <f>IF(OR([@[Request ID]]="",[@[Due Date]]="",[@[Status]]="Sent",[@[Status]]="Canceled"),"",IF(TODAY()&gt;[@[Due Date]],"OVERDUE",""))</f>
        <v/>
      </c>
      <c r="V5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8" s="22" t="n"/>
      <c r="X58" s="21" t="n"/>
    </row>
    <row r="59">
      <c r="A59" s="20" t="n"/>
      <c r="B59" s="21" t="n"/>
      <c r="C59" s="20" t="n"/>
      <c r="D59" s="20" t="n"/>
      <c r="E59" s="20" t="n"/>
      <c r="F59" s="20" t="n"/>
      <c r="G59" s="22" t="n"/>
      <c r="H59" s="20" t="n"/>
      <c r="I59" s="20" t="n"/>
      <c r="J59" s="20" t="n"/>
      <c r="K59" s="22" t="n"/>
      <c r="L59" s="20" t="n"/>
      <c r="M59" s="39">
        <f>IF([@[Request ID]]="","",IFERROR(VLOOKUP([@[Request Type]],'Settings &amp; Lists'!$A$5:$C$8,3,FALSE),""))</f>
        <v/>
      </c>
      <c r="N59" s="21" t="n"/>
      <c r="O59" s="21" t="n"/>
      <c r="P59" s="24">
        <f>IF([@[Request ID]]="","",IFERROR(VLOOKUP([@[Request Type]],'Settings &amp; Lists'!$A$5:$C$8,2,FALSE),""))</f>
        <v/>
      </c>
      <c r="Q59" s="25">
        <f>IF(OR([@[Request ID]]="",[@[Date Received]]="",[@[SLA Days]]=""),"",WORKDAY([@[Date Received]],[@[SLA Days]],'Settings &amp; Lists'!$G$13:$G$22))</f>
        <v/>
      </c>
      <c r="R59" s="24">
        <f>IF(OR([@[Request ID]]="",[@[Date Received]]=""),"",MAX(0,NETWORKDAYS([@[Date Received]],IF([@[Date Closed]]&lt;&gt;"",[@[Date Closed]],TODAY()),'Settings &amp; Lists'!$G$13:$G$22)-1))</f>
        <v/>
      </c>
      <c r="S59" s="24">
        <f>IF(OR([@[Request ID]]="",[@[Date Received]]="",[@[Date Sent]]=""),"",MAX(0,NETWORKDAYS([@[Date Received]],[@[Date Sent]],'Settings &amp; Lists'!$G$13:$G$22)-1))</f>
        <v/>
      </c>
      <c r="T59" s="24">
        <f>IF(OR([@[Request ID]]="",[@[Due Date]]="",OR([@[Status]]="Sent",[@[Status]]="Canceled")),"",IF(TODAY()&lt;=[@[Due Date]],NETWORKDAYS(TODAY(),[@[Due Date]],'Settings &amp; Lists'!$G$13:$G$22)-1,-(NETWORKDAYS([@[Due Date]],TODAY(),'Settings &amp; Lists'!$G$13:$G$22)-1)))</f>
        <v/>
      </c>
      <c r="U59" s="26">
        <f>IF(OR([@[Request ID]]="",[@[Due Date]]="",[@[Status]]="Sent",[@[Status]]="Canceled"),"",IF(TODAY()&gt;[@[Due Date]],"OVERDUE",""))</f>
        <v/>
      </c>
      <c r="V5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59" s="22" t="n"/>
      <c r="X59" s="21" t="n"/>
    </row>
    <row r="60">
      <c r="A60" s="20" t="n"/>
      <c r="B60" s="21" t="n"/>
      <c r="C60" s="20" t="n"/>
      <c r="D60" s="20" t="n"/>
      <c r="E60" s="20" t="n"/>
      <c r="F60" s="20" t="n"/>
      <c r="G60" s="22" t="n"/>
      <c r="H60" s="20" t="n"/>
      <c r="I60" s="20" t="n"/>
      <c r="J60" s="20" t="n"/>
      <c r="K60" s="22" t="n"/>
      <c r="L60" s="20" t="n"/>
      <c r="M60" s="39">
        <f>IF([@[Request ID]]="","",IFERROR(VLOOKUP([@[Request Type]],'Settings &amp; Lists'!$A$5:$C$8,3,FALSE),""))</f>
        <v/>
      </c>
      <c r="N60" s="21" t="n"/>
      <c r="O60" s="21" t="n"/>
      <c r="P60" s="24">
        <f>IF([@[Request ID]]="","",IFERROR(VLOOKUP([@[Request Type]],'Settings &amp; Lists'!$A$5:$C$8,2,FALSE),""))</f>
        <v/>
      </c>
      <c r="Q60" s="25">
        <f>IF(OR([@[Request ID]]="",[@[Date Received]]="",[@[SLA Days]]=""),"",WORKDAY([@[Date Received]],[@[SLA Days]],'Settings &amp; Lists'!$G$13:$G$22))</f>
        <v/>
      </c>
      <c r="R60" s="24">
        <f>IF(OR([@[Request ID]]="",[@[Date Received]]=""),"",MAX(0,NETWORKDAYS([@[Date Received]],IF([@[Date Closed]]&lt;&gt;"",[@[Date Closed]],TODAY()),'Settings &amp; Lists'!$G$13:$G$22)-1))</f>
        <v/>
      </c>
      <c r="S60" s="24">
        <f>IF(OR([@[Request ID]]="",[@[Date Received]]="",[@[Date Sent]]=""),"",MAX(0,NETWORKDAYS([@[Date Received]],[@[Date Sent]],'Settings &amp; Lists'!$G$13:$G$22)-1))</f>
        <v/>
      </c>
      <c r="T60" s="24">
        <f>IF(OR([@[Request ID]]="",[@[Due Date]]="",OR([@[Status]]="Sent",[@[Status]]="Canceled")),"",IF(TODAY()&lt;=[@[Due Date]],NETWORKDAYS(TODAY(),[@[Due Date]],'Settings &amp; Lists'!$G$13:$G$22)-1,-(NETWORKDAYS([@[Due Date]],TODAY(),'Settings &amp; Lists'!$G$13:$G$22)-1)))</f>
        <v/>
      </c>
      <c r="U60" s="26">
        <f>IF(OR([@[Request ID]]="",[@[Due Date]]="",[@[Status]]="Sent",[@[Status]]="Canceled"),"",IF(TODAY()&gt;[@[Due Date]],"OVERDUE",""))</f>
        <v/>
      </c>
      <c r="V6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0" s="22" t="n"/>
      <c r="X60" s="21" t="n"/>
    </row>
    <row r="61">
      <c r="A61" s="20" t="n"/>
      <c r="B61" s="21" t="n"/>
      <c r="C61" s="20" t="n"/>
      <c r="D61" s="20" t="n"/>
      <c r="E61" s="20" t="n"/>
      <c r="F61" s="20" t="n"/>
      <c r="G61" s="22" t="n"/>
      <c r="H61" s="20" t="n"/>
      <c r="I61" s="20" t="n"/>
      <c r="J61" s="20" t="n"/>
      <c r="K61" s="22" t="n"/>
      <c r="L61" s="20" t="n"/>
      <c r="M61" s="39">
        <f>IF([@[Request ID]]="","",IFERROR(VLOOKUP([@[Request Type]],'Settings &amp; Lists'!$A$5:$C$8,3,FALSE),""))</f>
        <v/>
      </c>
      <c r="N61" s="21" t="n"/>
      <c r="O61" s="21" t="n"/>
      <c r="P61" s="24">
        <f>IF([@[Request ID]]="","",IFERROR(VLOOKUP([@[Request Type]],'Settings &amp; Lists'!$A$5:$C$8,2,FALSE),""))</f>
        <v/>
      </c>
      <c r="Q61" s="25">
        <f>IF(OR([@[Request ID]]="",[@[Date Received]]="",[@[SLA Days]]=""),"",WORKDAY([@[Date Received]],[@[SLA Days]],'Settings &amp; Lists'!$G$13:$G$22))</f>
        <v/>
      </c>
      <c r="R61" s="24">
        <f>IF(OR([@[Request ID]]="",[@[Date Received]]=""),"",MAX(0,NETWORKDAYS([@[Date Received]],IF([@[Date Closed]]&lt;&gt;"",[@[Date Closed]],TODAY()),'Settings &amp; Lists'!$G$13:$G$22)-1))</f>
        <v/>
      </c>
      <c r="S61" s="24">
        <f>IF(OR([@[Request ID]]="",[@[Date Received]]="",[@[Date Sent]]=""),"",MAX(0,NETWORKDAYS([@[Date Received]],[@[Date Sent]],'Settings &amp; Lists'!$G$13:$G$22)-1))</f>
        <v/>
      </c>
      <c r="T61" s="24">
        <f>IF(OR([@[Request ID]]="",[@[Due Date]]="",OR([@[Status]]="Sent",[@[Status]]="Canceled")),"",IF(TODAY()&lt;=[@[Due Date]],NETWORKDAYS(TODAY(),[@[Due Date]],'Settings &amp; Lists'!$G$13:$G$22)-1,-(NETWORKDAYS([@[Due Date]],TODAY(),'Settings &amp; Lists'!$G$13:$G$22)-1)))</f>
        <v/>
      </c>
      <c r="U61" s="26">
        <f>IF(OR([@[Request ID]]="",[@[Due Date]]="",[@[Status]]="Sent",[@[Status]]="Canceled"),"",IF(TODAY()&gt;[@[Due Date]],"OVERDUE",""))</f>
        <v/>
      </c>
      <c r="V6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1" s="22" t="n"/>
      <c r="X61" s="21" t="n"/>
    </row>
    <row r="62">
      <c r="A62" s="20" t="n"/>
      <c r="B62" s="21" t="n"/>
      <c r="C62" s="20" t="n"/>
      <c r="D62" s="20" t="n"/>
      <c r="E62" s="20" t="n"/>
      <c r="F62" s="20" t="n"/>
      <c r="G62" s="22" t="n"/>
      <c r="H62" s="20" t="n"/>
      <c r="I62" s="20" t="n"/>
      <c r="J62" s="20" t="n"/>
      <c r="K62" s="22" t="n"/>
      <c r="L62" s="20" t="n"/>
      <c r="M62" s="39">
        <f>IF([@[Request ID]]="","",IFERROR(VLOOKUP([@[Request Type]],'Settings &amp; Lists'!$A$5:$C$8,3,FALSE),""))</f>
        <v/>
      </c>
      <c r="N62" s="21" t="n"/>
      <c r="O62" s="21" t="n"/>
      <c r="P62" s="24">
        <f>IF([@[Request ID]]="","",IFERROR(VLOOKUP([@[Request Type]],'Settings &amp; Lists'!$A$5:$C$8,2,FALSE),""))</f>
        <v/>
      </c>
      <c r="Q62" s="25">
        <f>IF(OR([@[Request ID]]="",[@[Date Received]]="",[@[SLA Days]]=""),"",WORKDAY([@[Date Received]],[@[SLA Days]],'Settings &amp; Lists'!$G$13:$G$22))</f>
        <v/>
      </c>
      <c r="R62" s="24">
        <f>IF(OR([@[Request ID]]="",[@[Date Received]]=""),"",MAX(0,NETWORKDAYS([@[Date Received]],IF([@[Date Closed]]&lt;&gt;"",[@[Date Closed]],TODAY()),'Settings &amp; Lists'!$G$13:$G$22)-1))</f>
        <v/>
      </c>
      <c r="S62" s="24">
        <f>IF(OR([@[Request ID]]="",[@[Date Received]]="",[@[Date Sent]]=""),"",MAX(0,NETWORKDAYS([@[Date Received]],[@[Date Sent]],'Settings &amp; Lists'!$G$13:$G$22)-1))</f>
        <v/>
      </c>
      <c r="T62" s="24">
        <f>IF(OR([@[Request ID]]="",[@[Due Date]]="",OR([@[Status]]="Sent",[@[Status]]="Canceled")),"",IF(TODAY()&lt;=[@[Due Date]],NETWORKDAYS(TODAY(),[@[Due Date]],'Settings &amp; Lists'!$G$13:$G$22)-1,-(NETWORKDAYS([@[Due Date]],TODAY(),'Settings &amp; Lists'!$G$13:$G$22)-1)))</f>
        <v/>
      </c>
      <c r="U62" s="26">
        <f>IF(OR([@[Request ID]]="",[@[Due Date]]="",[@[Status]]="Sent",[@[Status]]="Canceled"),"",IF(TODAY()&gt;[@[Due Date]],"OVERDUE",""))</f>
        <v/>
      </c>
      <c r="V6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2" s="22" t="n"/>
      <c r="X62" s="21" t="n"/>
    </row>
    <row r="63">
      <c r="A63" s="20" t="n"/>
      <c r="B63" s="21" t="n"/>
      <c r="C63" s="20" t="n"/>
      <c r="D63" s="20" t="n"/>
      <c r="E63" s="20" t="n"/>
      <c r="F63" s="20" t="n"/>
      <c r="G63" s="22" t="n"/>
      <c r="H63" s="20" t="n"/>
      <c r="I63" s="20" t="n"/>
      <c r="J63" s="20" t="n"/>
      <c r="K63" s="22" t="n"/>
      <c r="L63" s="20" t="n"/>
      <c r="M63" s="39">
        <f>IF([@[Request ID]]="","",IFERROR(VLOOKUP([@[Request Type]],'Settings &amp; Lists'!$A$5:$C$8,3,FALSE),""))</f>
        <v/>
      </c>
      <c r="N63" s="21" t="n"/>
      <c r="O63" s="21" t="n"/>
      <c r="P63" s="24">
        <f>IF([@[Request ID]]="","",IFERROR(VLOOKUP([@[Request Type]],'Settings &amp; Lists'!$A$5:$C$8,2,FALSE),""))</f>
        <v/>
      </c>
      <c r="Q63" s="25">
        <f>IF(OR([@[Request ID]]="",[@[Date Received]]="",[@[SLA Days]]=""),"",WORKDAY([@[Date Received]],[@[SLA Days]],'Settings &amp; Lists'!$G$13:$G$22))</f>
        <v/>
      </c>
      <c r="R63" s="24">
        <f>IF(OR([@[Request ID]]="",[@[Date Received]]=""),"",MAX(0,NETWORKDAYS([@[Date Received]],IF([@[Date Closed]]&lt;&gt;"",[@[Date Closed]],TODAY()),'Settings &amp; Lists'!$G$13:$G$22)-1))</f>
        <v/>
      </c>
      <c r="S63" s="24">
        <f>IF(OR([@[Request ID]]="",[@[Date Received]]="",[@[Date Sent]]=""),"",MAX(0,NETWORKDAYS([@[Date Received]],[@[Date Sent]],'Settings &amp; Lists'!$G$13:$G$22)-1))</f>
        <v/>
      </c>
      <c r="T63" s="24">
        <f>IF(OR([@[Request ID]]="",[@[Due Date]]="",OR([@[Status]]="Sent",[@[Status]]="Canceled")),"",IF(TODAY()&lt;=[@[Due Date]],NETWORKDAYS(TODAY(),[@[Due Date]],'Settings &amp; Lists'!$G$13:$G$22)-1,-(NETWORKDAYS([@[Due Date]],TODAY(),'Settings &amp; Lists'!$G$13:$G$22)-1)))</f>
        <v/>
      </c>
      <c r="U63" s="26">
        <f>IF(OR([@[Request ID]]="",[@[Due Date]]="",[@[Status]]="Sent",[@[Status]]="Canceled"),"",IF(TODAY()&gt;[@[Due Date]],"OVERDUE",""))</f>
        <v/>
      </c>
      <c r="V6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3" s="22" t="n"/>
      <c r="X63" s="21" t="n"/>
    </row>
    <row r="64">
      <c r="A64" s="20" t="n"/>
      <c r="B64" s="21" t="n"/>
      <c r="C64" s="20" t="n"/>
      <c r="D64" s="20" t="n"/>
      <c r="E64" s="20" t="n"/>
      <c r="F64" s="20" t="n"/>
      <c r="G64" s="22" t="n"/>
      <c r="H64" s="20" t="n"/>
      <c r="I64" s="20" t="n"/>
      <c r="J64" s="20" t="n"/>
      <c r="K64" s="22" t="n"/>
      <c r="L64" s="20" t="n"/>
      <c r="M64" s="39">
        <f>IF([@[Request ID]]="","",IFERROR(VLOOKUP([@[Request Type]],'Settings &amp; Lists'!$A$5:$C$8,3,FALSE),""))</f>
        <v/>
      </c>
      <c r="N64" s="21" t="n"/>
      <c r="O64" s="21" t="n"/>
      <c r="P64" s="24">
        <f>IF([@[Request ID]]="","",IFERROR(VLOOKUP([@[Request Type]],'Settings &amp; Lists'!$A$5:$C$8,2,FALSE),""))</f>
        <v/>
      </c>
      <c r="Q64" s="25">
        <f>IF(OR([@[Request ID]]="",[@[Date Received]]="",[@[SLA Days]]=""),"",WORKDAY([@[Date Received]],[@[SLA Days]],'Settings &amp; Lists'!$G$13:$G$22))</f>
        <v/>
      </c>
      <c r="R64" s="24">
        <f>IF(OR([@[Request ID]]="",[@[Date Received]]=""),"",MAX(0,NETWORKDAYS([@[Date Received]],IF([@[Date Closed]]&lt;&gt;"",[@[Date Closed]],TODAY()),'Settings &amp; Lists'!$G$13:$G$22)-1))</f>
        <v/>
      </c>
      <c r="S64" s="24">
        <f>IF(OR([@[Request ID]]="",[@[Date Received]]="",[@[Date Sent]]=""),"",MAX(0,NETWORKDAYS([@[Date Received]],[@[Date Sent]],'Settings &amp; Lists'!$G$13:$G$22)-1))</f>
        <v/>
      </c>
      <c r="T64" s="24">
        <f>IF(OR([@[Request ID]]="",[@[Due Date]]="",OR([@[Status]]="Sent",[@[Status]]="Canceled")),"",IF(TODAY()&lt;=[@[Due Date]],NETWORKDAYS(TODAY(),[@[Due Date]],'Settings &amp; Lists'!$G$13:$G$22)-1,-(NETWORKDAYS([@[Due Date]],TODAY(),'Settings &amp; Lists'!$G$13:$G$22)-1)))</f>
        <v/>
      </c>
      <c r="U64" s="26">
        <f>IF(OR([@[Request ID]]="",[@[Due Date]]="",[@[Status]]="Sent",[@[Status]]="Canceled"),"",IF(TODAY()&gt;[@[Due Date]],"OVERDUE",""))</f>
        <v/>
      </c>
      <c r="V6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4" s="22" t="n"/>
      <c r="X64" s="21" t="n"/>
    </row>
    <row r="65">
      <c r="A65" s="20" t="n"/>
      <c r="B65" s="21" t="n"/>
      <c r="C65" s="20" t="n"/>
      <c r="D65" s="20" t="n"/>
      <c r="E65" s="20" t="n"/>
      <c r="F65" s="20" t="n"/>
      <c r="G65" s="22" t="n"/>
      <c r="H65" s="20" t="n"/>
      <c r="I65" s="20" t="n"/>
      <c r="J65" s="20" t="n"/>
      <c r="K65" s="22" t="n"/>
      <c r="L65" s="20" t="n"/>
      <c r="M65" s="39">
        <f>IF([@[Request ID]]="","",IFERROR(VLOOKUP([@[Request Type]],'Settings &amp; Lists'!$A$5:$C$8,3,FALSE),""))</f>
        <v/>
      </c>
      <c r="N65" s="21" t="n"/>
      <c r="O65" s="21" t="n"/>
      <c r="P65" s="24">
        <f>IF([@[Request ID]]="","",IFERROR(VLOOKUP([@[Request Type]],'Settings &amp; Lists'!$A$5:$C$8,2,FALSE),""))</f>
        <v/>
      </c>
      <c r="Q65" s="25">
        <f>IF(OR([@[Request ID]]="",[@[Date Received]]="",[@[SLA Days]]=""),"",WORKDAY([@[Date Received]],[@[SLA Days]],'Settings &amp; Lists'!$G$13:$G$22))</f>
        <v/>
      </c>
      <c r="R65" s="24">
        <f>IF(OR([@[Request ID]]="",[@[Date Received]]=""),"",MAX(0,NETWORKDAYS([@[Date Received]],IF([@[Date Closed]]&lt;&gt;"",[@[Date Closed]],TODAY()),'Settings &amp; Lists'!$G$13:$G$22)-1))</f>
        <v/>
      </c>
      <c r="S65" s="24">
        <f>IF(OR([@[Request ID]]="",[@[Date Received]]="",[@[Date Sent]]=""),"",MAX(0,NETWORKDAYS([@[Date Received]],[@[Date Sent]],'Settings &amp; Lists'!$G$13:$G$22)-1))</f>
        <v/>
      </c>
      <c r="T65" s="24">
        <f>IF(OR([@[Request ID]]="",[@[Due Date]]="",OR([@[Status]]="Sent",[@[Status]]="Canceled")),"",IF(TODAY()&lt;=[@[Due Date]],NETWORKDAYS(TODAY(),[@[Due Date]],'Settings &amp; Lists'!$G$13:$G$22)-1,-(NETWORKDAYS([@[Due Date]],TODAY(),'Settings &amp; Lists'!$G$13:$G$22)-1)))</f>
        <v/>
      </c>
      <c r="U65" s="26">
        <f>IF(OR([@[Request ID]]="",[@[Due Date]]="",[@[Status]]="Sent",[@[Status]]="Canceled"),"",IF(TODAY()&gt;[@[Due Date]],"OVERDUE",""))</f>
        <v/>
      </c>
      <c r="V6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5" s="22" t="n"/>
      <c r="X65" s="21" t="n"/>
    </row>
    <row r="66">
      <c r="A66" s="20" t="n"/>
      <c r="B66" s="21" t="n"/>
      <c r="C66" s="20" t="n"/>
      <c r="D66" s="20" t="n"/>
      <c r="E66" s="20" t="n"/>
      <c r="F66" s="20" t="n"/>
      <c r="G66" s="22" t="n"/>
      <c r="H66" s="20" t="n"/>
      <c r="I66" s="20" t="n"/>
      <c r="J66" s="20" t="n"/>
      <c r="K66" s="22" t="n"/>
      <c r="L66" s="20" t="n"/>
      <c r="M66" s="39">
        <f>IF([@[Request ID]]="","",IFERROR(VLOOKUP([@[Request Type]],'Settings &amp; Lists'!$A$5:$C$8,3,FALSE),""))</f>
        <v/>
      </c>
      <c r="N66" s="21" t="n"/>
      <c r="O66" s="21" t="n"/>
      <c r="P66" s="24">
        <f>IF([@[Request ID]]="","",IFERROR(VLOOKUP([@[Request Type]],'Settings &amp; Lists'!$A$5:$C$8,2,FALSE),""))</f>
        <v/>
      </c>
      <c r="Q66" s="25">
        <f>IF(OR([@[Request ID]]="",[@[Date Received]]="",[@[SLA Days]]=""),"",WORKDAY([@[Date Received]],[@[SLA Days]],'Settings &amp; Lists'!$G$13:$G$22))</f>
        <v/>
      </c>
      <c r="R66" s="24">
        <f>IF(OR([@[Request ID]]="",[@[Date Received]]=""),"",MAX(0,NETWORKDAYS([@[Date Received]],IF([@[Date Closed]]&lt;&gt;"",[@[Date Closed]],TODAY()),'Settings &amp; Lists'!$G$13:$G$22)-1))</f>
        <v/>
      </c>
      <c r="S66" s="24">
        <f>IF(OR([@[Request ID]]="",[@[Date Received]]="",[@[Date Sent]]=""),"",MAX(0,NETWORKDAYS([@[Date Received]],[@[Date Sent]],'Settings &amp; Lists'!$G$13:$G$22)-1))</f>
        <v/>
      </c>
      <c r="T66" s="24">
        <f>IF(OR([@[Request ID]]="",[@[Due Date]]="",OR([@[Status]]="Sent",[@[Status]]="Canceled")),"",IF(TODAY()&lt;=[@[Due Date]],NETWORKDAYS(TODAY(),[@[Due Date]],'Settings &amp; Lists'!$G$13:$G$22)-1,-(NETWORKDAYS([@[Due Date]],TODAY(),'Settings &amp; Lists'!$G$13:$G$22)-1)))</f>
        <v/>
      </c>
      <c r="U66" s="26">
        <f>IF(OR([@[Request ID]]="",[@[Due Date]]="",[@[Status]]="Sent",[@[Status]]="Canceled"),"",IF(TODAY()&gt;[@[Due Date]],"OVERDUE",""))</f>
        <v/>
      </c>
      <c r="V6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6" s="22" t="n"/>
      <c r="X66" s="21" t="n"/>
    </row>
    <row r="67">
      <c r="A67" s="20" t="n"/>
      <c r="B67" s="21" t="n"/>
      <c r="C67" s="20" t="n"/>
      <c r="D67" s="20" t="n"/>
      <c r="E67" s="20" t="n"/>
      <c r="F67" s="20" t="n"/>
      <c r="G67" s="22" t="n"/>
      <c r="H67" s="20" t="n"/>
      <c r="I67" s="20" t="n"/>
      <c r="J67" s="20" t="n"/>
      <c r="K67" s="22" t="n"/>
      <c r="L67" s="20" t="n"/>
      <c r="M67" s="39">
        <f>IF([@[Request ID]]="","",IFERROR(VLOOKUP([@[Request Type]],'Settings &amp; Lists'!$A$5:$C$8,3,FALSE),""))</f>
        <v/>
      </c>
      <c r="N67" s="21" t="n"/>
      <c r="O67" s="21" t="n"/>
      <c r="P67" s="24">
        <f>IF([@[Request ID]]="","",IFERROR(VLOOKUP([@[Request Type]],'Settings &amp; Lists'!$A$5:$C$8,2,FALSE),""))</f>
        <v/>
      </c>
      <c r="Q67" s="25">
        <f>IF(OR([@[Request ID]]="",[@[Date Received]]="",[@[SLA Days]]=""),"",WORKDAY([@[Date Received]],[@[SLA Days]],'Settings &amp; Lists'!$G$13:$G$22))</f>
        <v/>
      </c>
      <c r="R67" s="24">
        <f>IF(OR([@[Request ID]]="",[@[Date Received]]=""),"",MAX(0,NETWORKDAYS([@[Date Received]],IF([@[Date Closed]]&lt;&gt;"",[@[Date Closed]],TODAY()),'Settings &amp; Lists'!$G$13:$G$22)-1))</f>
        <v/>
      </c>
      <c r="S67" s="24">
        <f>IF(OR([@[Request ID]]="",[@[Date Received]]="",[@[Date Sent]]=""),"",MAX(0,NETWORKDAYS([@[Date Received]],[@[Date Sent]],'Settings &amp; Lists'!$G$13:$G$22)-1))</f>
        <v/>
      </c>
      <c r="T67" s="24">
        <f>IF(OR([@[Request ID]]="",[@[Due Date]]="",OR([@[Status]]="Sent",[@[Status]]="Canceled")),"",IF(TODAY()&lt;=[@[Due Date]],NETWORKDAYS(TODAY(),[@[Due Date]],'Settings &amp; Lists'!$G$13:$G$22)-1,-(NETWORKDAYS([@[Due Date]],TODAY(),'Settings &amp; Lists'!$G$13:$G$22)-1)))</f>
        <v/>
      </c>
      <c r="U67" s="26">
        <f>IF(OR([@[Request ID]]="",[@[Due Date]]="",[@[Status]]="Sent",[@[Status]]="Canceled"),"",IF(TODAY()&gt;[@[Due Date]],"OVERDUE",""))</f>
        <v/>
      </c>
      <c r="V6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7" s="22" t="n"/>
      <c r="X67" s="21" t="n"/>
    </row>
    <row r="68">
      <c r="A68" s="20" t="n"/>
      <c r="B68" s="21" t="n"/>
      <c r="C68" s="20" t="n"/>
      <c r="D68" s="20" t="n"/>
      <c r="E68" s="20" t="n"/>
      <c r="F68" s="20" t="n"/>
      <c r="G68" s="22" t="n"/>
      <c r="H68" s="20" t="n"/>
      <c r="I68" s="20" t="n"/>
      <c r="J68" s="20" t="n"/>
      <c r="K68" s="22" t="n"/>
      <c r="L68" s="20" t="n"/>
      <c r="M68" s="39">
        <f>IF([@[Request ID]]="","",IFERROR(VLOOKUP([@[Request Type]],'Settings &amp; Lists'!$A$5:$C$8,3,FALSE),""))</f>
        <v/>
      </c>
      <c r="N68" s="21" t="n"/>
      <c r="O68" s="21" t="n"/>
      <c r="P68" s="24">
        <f>IF([@[Request ID]]="","",IFERROR(VLOOKUP([@[Request Type]],'Settings &amp; Lists'!$A$5:$C$8,2,FALSE),""))</f>
        <v/>
      </c>
      <c r="Q68" s="25">
        <f>IF(OR([@[Request ID]]="",[@[Date Received]]="",[@[SLA Days]]=""),"",WORKDAY([@[Date Received]],[@[SLA Days]],'Settings &amp; Lists'!$G$13:$G$22))</f>
        <v/>
      </c>
      <c r="R68" s="24">
        <f>IF(OR([@[Request ID]]="",[@[Date Received]]=""),"",MAX(0,NETWORKDAYS([@[Date Received]],IF([@[Date Closed]]&lt;&gt;"",[@[Date Closed]],TODAY()),'Settings &amp; Lists'!$G$13:$G$22)-1))</f>
        <v/>
      </c>
      <c r="S68" s="24">
        <f>IF(OR([@[Request ID]]="",[@[Date Received]]="",[@[Date Sent]]=""),"",MAX(0,NETWORKDAYS([@[Date Received]],[@[Date Sent]],'Settings &amp; Lists'!$G$13:$G$22)-1))</f>
        <v/>
      </c>
      <c r="T68" s="24">
        <f>IF(OR([@[Request ID]]="",[@[Due Date]]="",OR([@[Status]]="Sent",[@[Status]]="Canceled")),"",IF(TODAY()&lt;=[@[Due Date]],NETWORKDAYS(TODAY(),[@[Due Date]],'Settings &amp; Lists'!$G$13:$G$22)-1,-(NETWORKDAYS([@[Due Date]],TODAY(),'Settings &amp; Lists'!$G$13:$G$22)-1)))</f>
        <v/>
      </c>
      <c r="U68" s="26">
        <f>IF(OR([@[Request ID]]="",[@[Due Date]]="",[@[Status]]="Sent",[@[Status]]="Canceled"),"",IF(TODAY()&gt;[@[Due Date]],"OVERDUE",""))</f>
        <v/>
      </c>
      <c r="V6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8" s="22" t="n"/>
      <c r="X68" s="21" t="n"/>
    </row>
    <row r="69">
      <c r="A69" s="20" t="n"/>
      <c r="B69" s="21" t="n"/>
      <c r="C69" s="20" t="n"/>
      <c r="D69" s="20" t="n"/>
      <c r="E69" s="20" t="n"/>
      <c r="F69" s="20" t="n"/>
      <c r="G69" s="22" t="n"/>
      <c r="H69" s="20" t="n"/>
      <c r="I69" s="20" t="n"/>
      <c r="J69" s="20" t="n"/>
      <c r="K69" s="22" t="n"/>
      <c r="L69" s="20" t="n"/>
      <c r="M69" s="39">
        <f>IF([@[Request ID]]="","",IFERROR(VLOOKUP([@[Request Type]],'Settings &amp; Lists'!$A$5:$C$8,3,FALSE),""))</f>
        <v/>
      </c>
      <c r="N69" s="21" t="n"/>
      <c r="O69" s="21" t="n"/>
      <c r="P69" s="24">
        <f>IF([@[Request ID]]="","",IFERROR(VLOOKUP([@[Request Type]],'Settings &amp; Lists'!$A$5:$C$8,2,FALSE),""))</f>
        <v/>
      </c>
      <c r="Q69" s="25">
        <f>IF(OR([@[Request ID]]="",[@[Date Received]]="",[@[SLA Days]]=""),"",WORKDAY([@[Date Received]],[@[SLA Days]],'Settings &amp; Lists'!$G$13:$G$22))</f>
        <v/>
      </c>
      <c r="R69" s="24">
        <f>IF(OR([@[Request ID]]="",[@[Date Received]]=""),"",MAX(0,NETWORKDAYS([@[Date Received]],IF([@[Date Closed]]&lt;&gt;"",[@[Date Closed]],TODAY()),'Settings &amp; Lists'!$G$13:$G$22)-1))</f>
        <v/>
      </c>
      <c r="S69" s="24">
        <f>IF(OR([@[Request ID]]="",[@[Date Received]]="",[@[Date Sent]]=""),"",MAX(0,NETWORKDAYS([@[Date Received]],[@[Date Sent]],'Settings &amp; Lists'!$G$13:$G$22)-1))</f>
        <v/>
      </c>
      <c r="T69" s="24">
        <f>IF(OR([@[Request ID]]="",[@[Due Date]]="",OR([@[Status]]="Sent",[@[Status]]="Canceled")),"",IF(TODAY()&lt;=[@[Due Date]],NETWORKDAYS(TODAY(),[@[Due Date]],'Settings &amp; Lists'!$G$13:$G$22)-1,-(NETWORKDAYS([@[Due Date]],TODAY(),'Settings &amp; Lists'!$G$13:$G$22)-1)))</f>
        <v/>
      </c>
      <c r="U69" s="26">
        <f>IF(OR([@[Request ID]]="",[@[Due Date]]="",[@[Status]]="Sent",[@[Status]]="Canceled"),"",IF(TODAY()&gt;[@[Due Date]],"OVERDUE",""))</f>
        <v/>
      </c>
      <c r="V6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69" s="22" t="n"/>
      <c r="X69" s="21" t="n"/>
    </row>
    <row r="70">
      <c r="A70" s="20" t="n"/>
      <c r="B70" s="21" t="n"/>
      <c r="C70" s="20" t="n"/>
      <c r="D70" s="20" t="n"/>
      <c r="E70" s="20" t="n"/>
      <c r="F70" s="20" t="n"/>
      <c r="G70" s="22" t="n"/>
      <c r="H70" s="20" t="n"/>
      <c r="I70" s="20" t="n"/>
      <c r="J70" s="20" t="n"/>
      <c r="K70" s="22" t="n"/>
      <c r="L70" s="20" t="n"/>
      <c r="M70" s="39">
        <f>IF([@[Request ID]]="","",IFERROR(VLOOKUP([@[Request Type]],'Settings &amp; Lists'!$A$5:$C$8,3,FALSE),""))</f>
        <v/>
      </c>
      <c r="N70" s="21" t="n"/>
      <c r="O70" s="21" t="n"/>
      <c r="P70" s="24">
        <f>IF([@[Request ID]]="","",IFERROR(VLOOKUP([@[Request Type]],'Settings &amp; Lists'!$A$5:$C$8,2,FALSE),""))</f>
        <v/>
      </c>
      <c r="Q70" s="25">
        <f>IF(OR([@[Request ID]]="",[@[Date Received]]="",[@[SLA Days]]=""),"",WORKDAY([@[Date Received]],[@[SLA Days]],'Settings &amp; Lists'!$G$13:$G$22))</f>
        <v/>
      </c>
      <c r="R70" s="24">
        <f>IF(OR([@[Request ID]]="",[@[Date Received]]=""),"",MAX(0,NETWORKDAYS([@[Date Received]],IF([@[Date Closed]]&lt;&gt;"",[@[Date Closed]],TODAY()),'Settings &amp; Lists'!$G$13:$G$22)-1))</f>
        <v/>
      </c>
      <c r="S70" s="24">
        <f>IF(OR([@[Request ID]]="",[@[Date Received]]="",[@[Date Sent]]=""),"",MAX(0,NETWORKDAYS([@[Date Received]],[@[Date Sent]],'Settings &amp; Lists'!$G$13:$G$22)-1))</f>
        <v/>
      </c>
      <c r="T70" s="24">
        <f>IF(OR([@[Request ID]]="",[@[Due Date]]="",OR([@[Status]]="Sent",[@[Status]]="Canceled")),"",IF(TODAY()&lt;=[@[Due Date]],NETWORKDAYS(TODAY(),[@[Due Date]],'Settings &amp; Lists'!$G$13:$G$22)-1,-(NETWORKDAYS([@[Due Date]],TODAY(),'Settings &amp; Lists'!$G$13:$G$22)-1)))</f>
        <v/>
      </c>
      <c r="U70" s="26">
        <f>IF(OR([@[Request ID]]="",[@[Due Date]]="",[@[Status]]="Sent",[@[Status]]="Canceled"),"",IF(TODAY()&gt;[@[Due Date]],"OVERDUE",""))</f>
        <v/>
      </c>
      <c r="V7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0" s="22" t="n"/>
      <c r="X70" s="21" t="n"/>
    </row>
    <row r="71">
      <c r="A71" s="20" t="n"/>
      <c r="B71" s="21" t="n"/>
      <c r="C71" s="20" t="n"/>
      <c r="D71" s="20" t="n"/>
      <c r="E71" s="20" t="n"/>
      <c r="F71" s="20" t="n"/>
      <c r="G71" s="22" t="n"/>
      <c r="H71" s="20" t="n"/>
      <c r="I71" s="20" t="n"/>
      <c r="J71" s="20" t="n"/>
      <c r="K71" s="22" t="n"/>
      <c r="L71" s="20" t="n"/>
      <c r="M71" s="39">
        <f>IF([@[Request ID]]="","",IFERROR(VLOOKUP([@[Request Type]],'Settings &amp; Lists'!$A$5:$C$8,3,FALSE),""))</f>
        <v/>
      </c>
      <c r="N71" s="21" t="n"/>
      <c r="O71" s="21" t="n"/>
      <c r="P71" s="24">
        <f>IF([@[Request ID]]="","",IFERROR(VLOOKUP([@[Request Type]],'Settings &amp; Lists'!$A$5:$C$8,2,FALSE),""))</f>
        <v/>
      </c>
      <c r="Q71" s="25">
        <f>IF(OR([@[Request ID]]="",[@[Date Received]]="",[@[SLA Days]]=""),"",WORKDAY([@[Date Received]],[@[SLA Days]],'Settings &amp; Lists'!$G$13:$G$22))</f>
        <v/>
      </c>
      <c r="R71" s="24">
        <f>IF(OR([@[Request ID]]="",[@[Date Received]]=""),"",MAX(0,NETWORKDAYS([@[Date Received]],IF([@[Date Closed]]&lt;&gt;"",[@[Date Closed]],TODAY()),'Settings &amp; Lists'!$G$13:$G$22)-1))</f>
        <v/>
      </c>
      <c r="S71" s="24">
        <f>IF(OR([@[Request ID]]="",[@[Date Received]]="",[@[Date Sent]]=""),"",MAX(0,NETWORKDAYS([@[Date Received]],[@[Date Sent]],'Settings &amp; Lists'!$G$13:$G$22)-1))</f>
        <v/>
      </c>
      <c r="T71" s="24">
        <f>IF(OR([@[Request ID]]="",[@[Due Date]]="",OR([@[Status]]="Sent",[@[Status]]="Canceled")),"",IF(TODAY()&lt;=[@[Due Date]],NETWORKDAYS(TODAY(),[@[Due Date]],'Settings &amp; Lists'!$G$13:$G$22)-1,-(NETWORKDAYS([@[Due Date]],TODAY(),'Settings &amp; Lists'!$G$13:$G$22)-1)))</f>
        <v/>
      </c>
      <c r="U71" s="26">
        <f>IF(OR([@[Request ID]]="",[@[Due Date]]="",[@[Status]]="Sent",[@[Status]]="Canceled"),"",IF(TODAY()&gt;[@[Due Date]],"OVERDUE",""))</f>
        <v/>
      </c>
      <c r="V7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1" s="22" t="n"/>
      <c r="X71" s="21" t="n"/>
    </row>
    <row r="72">
      <c r="A72" s="20" t="n"/>
      <c r="B72" s="21" t="n"/>
      <c r="C72" s="20" t="n"/>
      <c r="D72" s="20" t="n"/>
      <c r="E72" s="20" t="n"/>
      <c r="F72" s="20" t="n"/>
      <c r="G72" s="22" t="n"/>
      <c r="H72" s="20" t="n"/>
      <c r="I72" s="20" t="n"/>
      <c r="J72" s="20" t="n"/>
      <c r="K72" s="22" t="n"/>
      <c r="L72" s="20" t="n"/>
      <c r="M72" s="39">
        <f>IF([@[Request ID]]="","",IFERROR(VLOOKUP([@[Request Type]],'Settings &amp; Lists'!$A$5:$C$8,3,FALSE),""))</f>
        <v/>
      </c>
      <c r="N72" s="21" t="n"/>
      <c r="O72" s="21" t="n"/>
      <c r="P72" s="24">
        <f>IF([@[Request ID]]="","",IFERROR(VLOOKUP([@[Request Type]],'Settings &amp; Lists'!$A$5:$C$8,2,FALSE),""))</f>
        <v/>
      </c>
      <c r="Q72" s="25">
        <f>IF(OR([@[Request ID]]="",[@[Date Received]]="",[@[SLA Days]]=""),"",WORKDAY([@[Date Received]],[@[SLA Days]],'Settings &amp; Lists'!$G$13:$G$22))</f>
        <v/>
      </c>
      <c r="R72" s="24">
        <f>IF(OR([@[Request ID]]="",[@[Date Received]]=""),"",MAX(0,NETWORKDAYS([@[Date Received]],IF([@[Date Closed]]&lt;&gt;"",[@[Date Closed]],TODAY()),'Settings &amp; Lists'!$G$13:$G$22)-1))</f>
        <v/>
      </c>
      <c r="S72" s="24">
        <f>IF(OR([@[Request ID]]="",[@[Date Received]]="",[@[Date Sent]]=""),"",MAX(0,NETWORKDAYS([@[Date Received]],[@[Date Sent]],'Settings &amp; Lists'!$G$13:$G$22)-1))</f>
        <v/>
      </c>
      <c r="T72" s="24">
        <f>IF(OR([@[Request ID]]="",[@[Due Date]]="",OR([@[Status]]="Sent",[@[Status]]="Canceled")),"",IF(TODAY()&lt;=[@[Due Date]],NETWORKDAYS(TODAY(),[@[Due Date]],'Settings &amp; Lists'!$G$13:$G$22)-1,-(NETWORKDAYS([@[Due Date]],TODAY(),'Settings &amp; Lists'!$G$13:$G$22)-1)))</f>
        <v/>
      </c>
      <c r="U72" s="26">
        <f>IF(OR([@[Request ID]]="",[@[Due Date]]="",[@[Status]]="Sent",[@[Status]]="Canceled"),"",IF(TODAY()&gt;[@[Due Date]],"OVERDUE",""))</f>
        <v/>
      </c>
      <c r="V7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2" s="22" t="n"/>
      <c r="X72" s="21" t="n"/>
    </row>
    <row r="73">
      <c r="A73" s="20" t="n"/>
      <c r="B73" s="21" t="n"/>
      <c r="C73" s="20" t="n"/>
      <c r="D73" s="20" t="n"/>
      <c r="E73" s="20" t="n"/>
      <c r="F73" s="20" t="n"/>
      <c r="G73" s="22" t="n"/>
      <c r="H73" s="20" t="n"/>
      <c r="I73" s="20" t="n"/>
      <c r="J73" s="20" t="n"/>
      <c r="K73" s="22" t="n"/>
      <c r="L73" s="20" t="n"/>
      <c r="M73" s="39">
        <f>IF([@[Request ID]]="","",IFERROR(VLOOKUP([@[Request Type]],'Settings &amp; Lists'!$A$5:$C$8,3,FALSE),""))</f>
        <v/>
      </c>
      <c r="N73" s="21" t="n"/>
      <c r="O73" s="21" t="n"/>
      <c r="P73" s="24">
        <f>IF([@[Request ID]]="","",IFERROR(VLOOKUP([@[Request Type]],'Settings &amp; Lists'!$A$5:$C$8,2,FALSE),""))</f>
        <v/>
      </c>
      <c r="Q73" s="25">
        <f>IF(OR([@[Request ID]]="",[@[Date Received]]="",[@[SLA Days]]=""),"",WORKDAY([@[Date Received]],[@[SLA Days]],'Settings &amp; Lists'!$G$13:$G$22))</f>
        <v/>
      </c>
      <c r="R73" s="24">
        <f>IF(OR([@[Request ID]]="",[@[Date Received]]=""),"",MAX(0,NETWORKDAYS([@[Date Received]],IF([@[Date Closed]]&lt;&gt;"",[@[Date Closed]],TODAY()),'Settings &amp; Lists'!$G$13:$G$22)-1))</f>
        <v/>
      </c>
      <c r="S73" s="24">
        <f>IF(OR([@[Request ID]]="",[@[Date Received]]="",[@[Date Sent]]=""),"",MAX(0,NETWORKDAYS([@[Date Received]],[@[Date Sent]],'Settings &amp; Lists'!$G$13:$G$22)-1))</f>
        <v/>
      </c>
      <c r="T73" s="24">
        <f>IF(OR([@[Request ID]]="",[@[Due Date]]="",OR([@[Status]]="Sent",[@[Status]]="Canceled")),"",IF(TODAY()&lt;=[@[Due Date]],NETWORKDAYS(TODAY(),[@[Due Date]],'Settings &amp; Lists'!$G$13:$G$22)-1,-(NETWORKDAYS([@[Due Date]],TODAY(),'Settings &amp; Lists'!$G$13:$G$22)-1)))</f>
        <v/>
      </c>
      <c r="U73" s="26">
        <f>IF(OR([@[Request ID]]="",[@[Due Date]]="",[@[Status]]="Sent",[@[Status]]="Canceled"),"",IF(TODAY()&gt;[@[Due Date]],"OVERDUE",""))</f>
        <v/>
      </c>
      <c r="V7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3" s="22" t="n"/>
      <c r="X73" s="21" t="n"/>
    </row>
    <row r="74">
      <c r="A74" s="20" t="n"/>
      <c r="B74" s="21" t="n"/>
      <c r="C74" s="20" t="n"/>
      <c r="D74" s="20" t="n"/>
      <c r="E74" s="20" t="n"/>
      <c r="F74" s="20" t="n"/>
      <c r="G74" s="22" t="n"/>
      <c r="H74" s="20" t="n"/>
      <c r="I74" s="20" t="n"/>
      <c r="J74" s="20" t="n"/>
      <c r="K74" s="22" t="n"/>
      <c r="L74" s="20" t="n"/>
      <c r="M74" s="39">
        <f>IF([@[Request ID]]="","",IFERROR(VLOOKUP([@[Request Type]],'Settings &amp; Lists'!$A$5:$C$8,3,FALSE),""))</f>
        <v/>
      </c>
      <c r="N74" s="21" t="n"/>
      <c r="O74" s="21" t="n"/>
      <c r="P74" s="24">
        <f>IF([@[Request ID]]="","",IFERROR(VLOOKUP([@[Request Type]],'Settings &amp; Lists'!$A$5:$C$8,2,FALSE),""))</f>
        <v/>
      </c>
      <c r="Q74" s="25">
        <f>IF(OR([@[Request ID]]="",[@[Date Received]]="",[@[SLA Days]]=""),"",WORKDAY([@[Date Received]],[@[SLA Days]],'Settings &amp; Lists'!$G$13:$G$22))</f>
        <v/>
      </c>
      <c r="R74" s="24">
        <f>IF(OR([@[Request ID]]="",[@[Date Received]]=""),"",MAX(0,NETWORKDAYS([@[Date Received]],IF([@[Date Closed]]&lt;&gt;"",[@[Date Closed]],TODAY()),'Settings &amp; Lists'!$G$13:$G$22)-1))</f>
        <v/>
      </c>
      <c r="S74" s="24">
        <f>IF(OR([@[Request ID]]="",[@[Date Received]]="",[@[Date Sent]]=""),"",MAX(0,NETWORKDAYS([@[Date Received]],[@[Date Sent]],'Settings &amp; Lists'!$G$13:$G$22)-1))</f>
        <v/>
      </c>
      <c r="T74" s="24">
        <f>IF(OR([@[Request ID]]="",[@[Due Date]]="",OR([@[Status]]="Sent",[@[Status]]="Canceled")),"",IF(TODAY()&lt;=[@[Due Date]],NETWORKDAYS(TODAY(),[@[Due Date]],'Settings &amp; Lists'!$G$13:$G$22)-1,-(NETWORKDAYS([@[Due Date]],TODAY(),'Settings &amp; Lists'!$G$13:$G$22)-1)))</f>
        <v/>
      </c>
      <c r="U74" s="26">
        <f>IF(OR([@[Request ID]]="",[@[Due Date]]="",[@[Status]]="Sent",[@[Status]]="Canceled"),"",IF(TODAY()&gt;[@[Due Date]],"OVERDUE",""))</f>
        <v/>
      </c>
      <c r="V7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4" s="22" t="n"/>
      <c r="X74" s="21" t="n"/>
    </row>
    <row r="75">
      <c r="A75" s="20" t="n"/>
      <c r="B75" s="21" t="n"/>
      <c r="C75" s="20" t="n"/>
      <c r="D75" s="20" t="n"/>
      <c r="E75" s="20" t="n"/>
      <c r="F75" s="20" t="n"/>
      <c r="G75" s="22" t="n"/>
      <c r="H75" s="20" t="n"/>
      <c r="I75" s="20" t="n"/>
      <c r="J75" s="20" t="n"/>
      <c r="K75" s="22" t="n"/>
      <c r="L75" s="20" t="n"/>
      <c r="M75" s="39">
        <f>IF([@[Request ID]]="","",IFERROR(VLOOKUP([@[Request Type]],'Settings &amp; Lists'!$A$5:$C$8,3,FALSE),""))</f>
        <v/>
      </c>
      <c r="N75" s="21" t="n"/>
      <c r="O75" s="21" t="n"/>
      <c r="P75" s="24">
        <f>IF([@[Request ID]]="","",IFERROR(VLOOKUP([@[Request Type]],'Settings &amp; Lists'!$A$5:$C$8,2,FALSE),""))</f>
        <v/>
      </c>
      <c r="Q75" s="25">
        <f>IF(OR([@[Request ID]]="",[@[Date Received]]="",[@[SLA Days]]=""),"",WORKDAY([@[Date Received]],[@[SLA Days]],'Settings &amp; Lists'!$G$13:$G$22))</f>
        <v/>
      </c>
      <c r="R75" s="24">
        <f>IF(OR([@[Request ID]]="",[@[Date Received]]=""),"",MAX(0,NETWORKDAYS([@[Date Received]],IF([@[Date Closed]]&lt;&gt;"",[@[Date Closed]],TODAY()),'Settings &amp; Lists'!$G$13:$G$22)-1))</f>
        <v/>
      </c>
      <c r="S75" s="24">
        <f>IF(OR([@[Request ID]]="",[@[Date Received]]="",[@[Date Sent]]=""),"",MAX(0,NETWORKDAYS([@[Date Received]],[@[Date Sent]],'Settings &amp; Lists'!$G$13:$G$22)-1))</f>
        <v/>
      </c>
      <c r="T75" s="24">
        <f>IF(OR([@[Request ID]]="",[@[Due Date]]="",OR([@[Status]]="Sent",[@[Status]]="Canceled")),"",IF(TODAY()&lt;=[@[Due Date]],NETWORKDAYS(TODAY(),[@[Due Date]],'Settings &amp; Lists'!$G$13:$G$22)-1,-(NETWORKDAYS([@[Due Date]],TODAY(),'Settings &amp; Lists'!$G$13:$G$22)-1)))</f>
        <v/>
      </c>
      <c r="U75" s="26">
        <f>IF(OR([@[Request ID]]="",[@[Due Date]]="",[@[Status]]="Sent",[@[Status]]="Canceled"),"",IF(TODAY()&gt;[@[Due Date]],"OVERDUE",""))</f>
        <v/>
      </c>
      <c r="V7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5" s="22" t="n"/>
      <c r="X75" s="21" t="n"/>
    </row>
    <row r="76">
      <c r="A76" s="20" t="n"/>
      <c r="B76" s="21" t="n"/>
      <c r="C76" s="20" t="n"/>
      <c r="D76" s="20" t="n"/>
      <c r="E76" s="20" t="n"/>
      <c r="F76" s="20" t="n"/>
      <c r="G76" s="22" t="n"/>
      <c r="H76" s="20" t="n"/>
      <c r="I76" s="20" t="n"/>
      <c r="J76" s="20" t="n"/>
      <c r="K76" s="22" t="n"/>
      <c r="L76" s="20" t="n"/>
      <c r="M76" s="39">
        <f>IF([@[Request ID]]="","",IFERROR(VLOOKUP([@[Request Type]],'Settings &amp; Lists'!$A$5:$C$8,3,FALSE),""))</f>
        <v/>
      </c>
      <c r="N76" s="21" t="n"/>
      <c r="O76" s="21" t="n"/>
      <c r="P76" s="24">
        <f>IF([@[Request ID]]="","",IFERROR(VLOOKUP([@[Request Type]],'Settings &amp; Lists'!$A$5:$C$8,2,FALSE),""))</f>
        <v/>
      </c>
      <c r="Q76" s="25">
        <f>IF(OR([@[Request ID]]="",[@[Date Received]]="",[@[SLA Days]]=""),"",WORKDAY([@[Date Received]],[@[SLA Days]],'Settings &amp; Lists'!$G$13:$G$22))</f>
        <v/>
      </c>
      <c r="R76" s="24">
        <f>IF(OR([@[Request ID]]="",[@[Date Received]]=""),"",MAX(0,NETWORKDAYS([@[Date Received]],IF([@[Date Closed]]&lt;&gt;"",[@[Date Closed]],TODAY()),'Settings &amp; Lists'!$G$13:$G$22)-1))</f>
        <v/>
      </c>
      <c r="S76" s="24">
        <f>IF(OR([@[Request ID]]="",[@[Date Received]]="",[@[Date Sent]]=""),"",MAX(0,NETWORKDAYS([@[Date Received]],[@[Date Sent]],'Settings &amp; Lists'!$G$13:$G$22)-1))</f>
        <v/>
      </c>
      <c r="T76" s="24">
        <f>IF(OR([@[Request ID]]="",[@[Due Date]]="",OR([@[Status]]="Sent",[@[Status]]="Canceled")),"",IF(TODAY()&lt;=[@[Due Date]],NETWORKDAYS(TODAY(),[@[Due Date]],'Settings &amp; Lists'!$G$13:$G$22)-1,-(NETWORKDAYS([@[Due Date]],TODAY(),'Settings &amp; Lists'!$G$13:$G$22)-1)))</f>
        <v/>
      </c>
      <c r="U76" s="26">
        <f>IF(OR([@[Request ID]]="",[@[Due Date]]="",[@[Status]]="Sent",[@[Status]]="Canceled"),"",IF(TODAY()&gt;[@[Due Date]],"OVERDUE",""))</f>
        <v/>
      </c>
      <c r="V7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6" s="22" t="n"/>
      <c r="X76" s="21" t="n"/>
    </row>
    <row r="77">
      <c r="A77" s="20" t="n"/>
      <c r="B77" s="21" t="n"/>
      <c r="C77" s="20" t="n"/>
      <c r="D77" s="20" t="n"/>
      <c r="E77" s="20" t="n"/>
      <c r="F77" s="20" t="n"/>
      <c r="G77" s="22" t="n"/>
      <c r="H77" s="20" t="n"/>
      <c r="I77" s="20" t="n"/>
      <c r="J77" s="20" t="n"/>
      <c r="K77" s="22" t="n"/>
      <c r="L77" s="20" t="n"/>
      <c r="M77" s="39">
        <f>IF([@[Request ID]]="","",IFERROR(VLOOKUP([@[Request Type]],'Settings &amp; Lists'!$A$5:$C$8,3,FALSE),""))</f>
        <v/>
      </c>
      <c r="N77" s="21" t="n"/>
      <c r="O77" s="21" t="n"/>
      <c r="P77" s="24">
        <f>IF([@[Request ID]]="","",IFERROR(VLOOKUP([@[Request Type]],'Settings &amp; Lists'!$A$5:$C$8,2,FALSE),""))</f>
        <v/>
      </c>
      <c r="Q77" s="25">
        <f>IF(OR([@[Request ID]]="",[@[Date Received]]="",[@[SLA Days]]=""),"",WORKDAY([@[Date Received]],[@[SLA Days]],'Settings &amp; Lists'!$G$13:$G$22))</f>
        <v/>
      </c>
      <c r="R77" s="24">
        <f>IF(OR([@[Request ID]]="",[@[Date Received]]=""),"",MAX(0,NETWORKDAYS([@[Date Received]],IF([@[Date Closed]]&lt;&gt;"",[@[Date Closed]],TODAY()),'Settings &amp; Lists'!$G$13:$G$22)-1))</f>
        <v/>
      </c>
      <c r="S77" s="24">
        <f>IF(OR([@[Request ID]]="",[@[Date Received]]="",[@[Date Sent]]=""),"",MAX(0,NETWORKDAYS([@[Date Received]],[@[Date Sent]],'Settings &amp; Lists'!$G$13:$G$22)-1))</f>
        <v/>
      </c>
      <c r="T77" s="24">
        <f>IF(OR([@[Request ID]]="",[@[Due Date]]="",OR([@[Status]]="Sent",[@[Status]]="Canceled")),"",IF(TODAY()&lt;=[@[Due Date]],NETWORKDAYS(TODAY(),[@[Due Date]],'Settings &amp; Lists'!$G$13:$G$22)-1,-(NETWORKDAYS([@[Due Date]],TODAY(),'Settings &amp; Lists'!$G$13:$G$22)-1)))</f>
        <v/>
      </c>
      <c r="U77" s="26">
        <f>IF(OR([@[Request ID]]="",[@[Due Date]]="",[@[Status]]="Sent",[@[Status]]="Canceled"),"",IF(TODAY()&gt;[@[Due Date]],"OVERDUE",""))</f>
        <v/>
      </c>
      <c r="V7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7" s="22" t="n"/>
      <c r="X77" s="21" t="n"/>
    </row>
    <row r="78">
      <c r="A78" s="20" t="n"/>
      <c r="B78" s="21" t="n"/>
      <c r="C78" s="20" t="n"/>
      <c r="D78" s="20" t="n"/>
      <c r="E78" s="20" t="n"/>
      <c r="F78" s="20" t="n"/>
      <c r="G78" s="22" t="n"/>
      <c r="H78" s="20" t="n"/>
      <c r="I78" s="20" t="n"/>
      <c r="J78" s="20" t="n"/>
      <c r="K78" s="22" t="n"/>
      <c r="L78" s="20" t="n"/>
      <c r="M78" s="39">
        <f>IF([@[Request ID]]="","",IFERROR(VLOOKUP([@[Request Type]],'Settings &amp; Lists'!$A$5:$C$8,3,FALSE),""))</f>
        <v/>
      </c>
      <c r="N78" s="21" t="n"/>
      <c r="O78" s="21" t="n"/>
      <c r="P78" s="24">
        <f>IF([@[Request ID]]="","",IFERROR(VLOOKUP([@[Request Type]],'Settings &amp; Lists'!$A$5:$C$8,2,FALSE),""))</f>
        <v/>
      </c>
      <c r="Q78" s="25">
        <f>IF(OR([@[Request ID]]="",[@[Date Received]]="",[@[SLA Days]]=""),"",WORKDAY([@[Date Received]],[@[SLA Days]],'Settings &amp; Lists'!$G$13:$G$22))</f>
        <v/>
      </c>
      <c r="R78" s="24">
        <f>IF(OR([@[Request ID]]="",[@[Date Received]]=""),"",MAX(0,NETWORKDAYS([@[Date Received]],IF([@[Date Closed]]&lt;&gt;"",[@[Date Closed]],TODAY()),'Settings &amp; Lists'!$G$13:$G$22)-1))</f>
        <v/>
      </c>
      <c r="S78" s="24">
        <f>IF(OR([@[Request ID]]="",[@[Date Received]]="",[@[Date Sent]]=""),"",MAX(0,NETWORKDAYS([@[Date Received]],[@[Date Sent]],'Settings &amp; Lists'!$G$13:$G$22)-1))</f>
        <v/>
      </c>
      <c r="T78" s="24">
        <f>IF(OR([@[Request ID]]="",[@[Due Date]]="",OR([@[Status]]="Sent",[@[Status]]="Canceled")),"",IF(TODAY()&lt;=[@[Due Date]],NETWORKDAYS(TODAY(),[@[Due Date]],'Settings &amp; Lists'!$G$13:$G$22)-1,-(NETWORKDAYS([@[Due Date]],TODAY(),'Settings &amp; Lists'!$G$13:$G$22)-1)))</f>
        <v/>
      </c>
      <c r="U78" s="26">
        <f>IF(OR([@[Request ID]]="",[@[Due Date]]="",[@[Status]]="Sent",[@[Status]]="Canceled"),"",IF(TODAY()&gt;[@[Due Date]],"OVERDUE",""))</f>
        <v/>
      </c>
      <c r="V7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8" s="22" t="n"/>
      <c r="X78" s="21" t="n"/>
    </row>
    <row r="79">
      <c r="A79" s="20" t="n"/>
      <c r="B79" s="21" t="n"/>
      <c r="C79" s="20" t="n"/>
      <c r="D79" s="20" t="n"/>
      <c r="E79" s="20" t="n"/>
      <c r="F79" s="20" t="n"/>
      <c r="G79" s="22" t="n"/>
      <c r="H79" s="20" t="n"/>
      <c r="I79" s="20" t="n"/>
      <c r="J79" s="20" t="n"/>
      <c r="K79" s="22" t="n"/>
      <c r="L79" s="20" t="n"/>
      <c r="M79" s="39">
        <f>IF([@[Request ID]]="","",IFERROR(VLOOKUP([@[Request Type]],'Settings &amp; Lists'!$A$5:$C$8,3,FALSE),""))</f>
        <v/>
      </c>
      <c r="N79" s="21" t="n"/>
      <c r="O79" s="21" t="n"/>
      <c r="P79" s="24">
        <f>IF([@[Request ID]]="","",IFERROR(VLOOKUP([@[Request Type]],'Settings &amp; Lists'!$A$5:$C$8,2,FALSE),""))</f>
        <v/>
      </c>
      <c r="Q79" s="25">
        <f>IF(OR([@[Request ID]]="",[@[Date Received]]="",[@[SLA Days]]=""),"",WORKDAY([@[Date Received]],[@[SLA Days]],'Settings &amp; Lists'!$G$13:$G$22))</f>
        <v/>
      </c>
      <c r="R79" s="24">
        <f>IF(OR([@[Request ID]]="",[@[Date Received]]=""),"",MAX(0,NETWORKDAYS([@[Date Received]],IF([@[Date Closed]]&lt;&gt;"",[@[Date Closed]],TODAY()),'Settings &amp; Lists'!$G$13:$G$22)-1))</f>
        <v/>
      </c>
      <c r="S79" s="24">
        <f>IF(OR([@[Request ID]]="",[@[Date Received]]="",[@[Date Sent]]=""),"",MAX(0,NETWORKDAYS([@[Date Received]],[@[Date Sent]],'Settings &amp; Lists'!$G$13:$G$22)-1))</f>
        <v/>
      </c>
      <c r="T79" s="24">
        <f>IF(OR([@[Request ID]]="",[@[Due Date]]="",OR([@[Status]]="Sent",[@[Status]]="Canceled")),"",IF(TODAY()&lt;=[@[Due Date]],NETWORKDAYS(TODAY(),[@[Due Date]],'Settings &amp; Lists'!$G$13:$G$22)-1,-(NETWORKDAYS([@[Due Date]],TODAY(),'Settings &amp; Lists'!$G$13:$G$22)-1)))</f>
        <v/>
      </c>
      <c r="U79" s="26">
        <f>IF(OR([@[Request ID]]="",[@[Due Date]]="",[@[Status]]="Sent",[@[Status]]="Canceled"),"",IF(TODAY()&gt;[@[Due Date]],"OVERDUE",""))</f>
        <v/>
      </c>
      <c r="V7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79" s="22" t="n"/>
      <c r="X79" s="21" t="n"/>
    </row>
    <row r="80">
      <c r="A80" s="20" t="n"/>
      <c r="B80" s="21" t="n"/>
      <c r="C80" s="20" t="n"/>
      <c r="D80" s="20" t="n"/>
      <c r="E80" s="20" t="n"/>
      <c r="F80" s="20" t="n"/>
      <c r="G80" s="22" t="n"/>
      <c r="H80" s="20" t="n"/>
      <c r="I80" s="20" t="n"/>
      <c r="J80" s="20" t="n"/>
      <c r="K80" s="22" t="n"/>
      <c r="L80" s="20" t="n"/>
      <c r="M80" s="39">
        <f>IF([@[Request ID]]="","",IFERROR(VLOOKUP([@[Request Type]],'Settings &amp; Lists'!$A$5:$C$8,3,FALSE),""))</f>
        <v/>
      </c>
      <c r="N80" s="21" t="n"/>
      <c r="O80" s="21" t="n"/>
      <c r="P80" s="24">
        <f>IF([@[Request ID]]="","",IFERROR(VLOOKUP([@[Request Type]],'Settings &amp; Lists'!$A$5:$C$8,2,FALSE),""))</f>
        <v/>
      </c>
      <c r="Q80" s="25">
        <f>IF(OR([@[Request ID]]="",[@[Date Received]]="",[@[SLA Days]]=""),"",WORKDAY([@[Date Received]],[@[SLA Days]],'Settings &amp; Lists'!$G$13:$G$22))</f>
        <v/>
      </c>
      <c r="R80" s="24">
        <f>IF(OR([@[Request ID]]="",[@[Date Received]]=""),"",MAX(0,NETWORKDAYS([@[Date Received]],IF([@[Date Closed]]&lt;&gt;"",[@[Date Closed]],TODAY()),'Settings &amp; Lists'!$G$13:$G$22)-1))</f>
        <v/>
      </c>
      <c r="S80" s="24">
        <f>IF(OR([@[Request ID]]="",[@[Date Received]]="",[@[Date Sent]]=""),"",MAX(0,NETWORKDAYS([@[Date Received]],[@[Date Sent]],'Settings &amp; Lists'!$G$13:$G$22)-1))</f>
        <v/>
      </c>
      <c r="T80" s="24">
        <f>IF(OR([@[Request ID]]="",[@[Due Date]]="",OR([@[Status]]="Sent",[@[Status]]="Canceled")),"",IF(TODAY()&lt;=[@[Due Date]],NETWORKDAYS(TODAY(),[@[Due Date]],'Settings &amp; Lists'!$G$13:$G$22)-1,-(NETWORKDAYS([@[Due Date]],TODAY(),'Settings &amp; Lists'!$G$13:$G$22)-1)))</f>
        <v/>
      </c>
      <c r="U80" s="26">
        <f>IF(OR([@[Request ID]]="",[@[Due Date]]="",[@[Status]]="Sent",[@[Status]]="Canceled"),"",IF(TODAY()&gt;[@[Due Date]],"OVERDUE",""))</f>
        <v/>
      </c>
      <c r="V8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0" s="22" t="n"/>
      <c r="X80" s="21" t="n"/>
    </row>
    <row r="81">
      <c r="A81" s="20" t="n"/>
      <c r="B81" s="21" t="n"/>
      <c r="C81" s="20" t="n"/>
      <c r="D81" s="20" t="n"/>
      <c r="E81" s="20" t="n"/>
      <c r="F81" s="20" t="n"/>
      <c r="G81" s="22" t="n"/>
      <c r="H81" s="20" t="n"/>
      <c r="I81" s="20" t="n"/>
      <c r="J81" s="20" t="n"/>
      <c r="K81" s="22" t="n"/>
      <c r="L81" s="20" t="n"/>
      <c r="M81" s="39">
        <f>IF([@[Request ID]]="","",IFERROR(VLOOKUP([@[Request Type]],'Settings &amp; Lists'!$A$5:$C$8,3,FALSE),""))</f>
        <v/>
      </c>
      <c r="N81" s="21" t="n"/>
      <c r="O81" s="21" t="n"/>
      <c r="P81" s="24">
        <f>IF([@[Request ID]]="","",IFERROR(VLOOKUP([@[Request Type]],'Settings &amp; Lists'!$A$5:$C$8,2,FALSE),""))</f>
        <v/>
      </c>
      <c r="Q81" s="25">
        <f>IF(OR([@[Request ID]]="",[@[Date Received]]="",[@[SLA Days]]=""),"",WORKDAY([@[Date Received]],[@[SLA Days]],'Settings &amp; Lists'!$G$13:$G$22))</f>
        <v/>
      </c>
      <c r="R81" s="24">
        <f>IF(OR([@[Request ID]]="",[@[Date Received]]=""),"",MAX(0,NETWORKDAYS([@[Date Received]],IF([@[Date Closed]]&lt;&gt;"",[@[Date Closed]],TODAY()),'Settings &amp; Lists'!$G$13:$G$22)-1))</f>
        <v/>
      </c>
      <c r="S81" s="24">
        <f>IF(OR([@[Request ID]]="",[@[Date Received]]="",[@[Date Sent]]=""),"",MAX(0,NETWORKDAYS([@[Date Received]],[@[Date Sent]],'Settings &amp; Lists'!$G$13:$G$22)-1))</f>
        <v/>
      </c>
      <c r="T81" s="24">
        <f>IF(OR([@[Request ID]]="",[@[Due Date]]="",OR([@[Status]]="Sent",[@[Status]]="Canceled")),"",IF(TODAY()&lt;=[@[Due Date]],NETWORKDAYS(TODAY(),[@[Due Date]],'Settings &amp; Lists'!$G$13:$G$22)-1,-(NETWORKDAYS([@[Due Date]],TODAY(),'Settings &amp; Lists'!$G$13:$G$22)-1)))</f>
        <v/>
      </c>
      <c r="U81" s="26">
        <f>IF(OR([@[Request ID]]="",[@[Due Date]]="",[@[Status]]="Sent",[@[Status]]="Canceled"),"",IF(TODAY()&gt;[@[Due Date]],"OVERDUE",""))</f>
        <v/>
      </c>
      <c r="V8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1" s="22" t="n"/>
      <c r="X81" s="21" t="n"/>
    </row>
    <row r="82">
      <c r="A82" s="20" t="n"/>
      <c r="B82" s="21" t="n"/>
      <c r="C82" s="20" t="n"/>
      <c r="D82" s="20" t="n"/>
      <c r="E82" s="20" t="n"/>
      <c r="F82" s="20" t="n"/>
      <c r="G82" s="22" t="n"/>
      <c r="H82" s="20" t="n"/>
      <c r="I82" s="20" t="n"/>
      <c r="J82" s="20" t="n"/>
      <c r="K82" s="22" t="n"/>
      <c r="L82" s="20" t="n"/>
      <c r="M82" s="39">
        <f>IF([@[Request ID]]="","",IFERROR(VLOOKUP([@[Request Type]],'Settings &amp; Lists'!$A$5:$C$8,3,FALSE),""))</f>
        <v/>
      </c>
      <c r="N82" s="21" t="n"/>
      <c r="O82" s="21" t="n"/>
      <c r="P82" s="24">
        <f>IF([@[Request ID]]="","",IFERROR(VLOOKUP([@[Request Type]],'Settings &amp; Lists'!$A$5:$C$8,2,FALSE),""))</f>
        <v/>
      </c>
      <c r="Q82" s="25">
        <f>IF(OR([@[Request ID]]="",[@[Date Received]]="",[@[SLA Days]]=""),"",WORKDAY([@[Date Received]],[@[SLA Days]],'Settings &amp; Lists'!$G$13:$G$22))</f>
        <v/>
      </c>
      <c r="R82" s="24">
        <f>IF(OR([@[Request ID]]="",[@[Date Received]]=""),"",MAX(0,NETWORKDAYS([@[Date Received]],IF([@[Date Closed]]&lt;&gt;"",[@[Date Closed]],TODAY()),'Settings &amp; Lists'!$G$13:$G$22)-1))</f>
        <v/>
      </c>
      <c r="S82" s="24">
        <f>IF(OR([@[Request ID]]="",[@[Date Received]]="",[@[Date Sent]]=""),"",MAX(0,NETWORKDAYS([@[Date Received]],[@[Date Sent]],'Settings &amp; Lists'!$G$13:$G$22)-1))</f>
        <v/>
      </c>
      <c r="T82" s="24">
        <f>IF(OR([@[Request ID]]="",[@[Due Date]]="",OR([@[Status]]="Sent",[@[Status]]="Canceled")),"",IF(TODAY()&lt;=[@[Due Date]],NETWORKDAYS(TODAY(),[@[Due Date]],'Settings &amp; Lists'!$G$13:$G$22)-1,-(NETWORKDAYS([@[Due Date]],TODAY(),'Settings &amp; Lists'!$G$13:$G$22)-1)))</f>
        <v/>
      </c>
      <c r="U82" s="26">
        <f>IF(OR([@[Request ID]]="",[@[Due Date]]="",[@[Status]]="Sent",[@[Status]]="Canceled"),"",IF(TODAY()&gt;[@[Due Date]],"OVERDUE",""))</f>
        <v/>
      </c>
      <c r="V8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2" s="22" t="n"/>
      <c r="X82" s="21" t="n"/>
    </row>
    <row r="83">
      <c r="A83" s="20" t="n"/>
      <c r="B83" s="21" t="n"/>
      <c r="C83" s="20" t="n"/>
      <c r="D83" s="20" t="n"/>
      <c r="E83" s="20" t="n"/>
      <c r="F83" s="20" t="n"/>
      <c r="G83" s="22" t="n"/>
      <c r="H83" s="20" t="n"/>
      <c r="I83" s="20" t="n"/>
      <c r="J83" s="20" t="n"/>
      <c r="K83" s="22" t="n"/>
      <c r="L83" s="20" t="n"/>
      <c r="M83" s="39">
        <f>IF([@[Request ID]]="","",IFERROR(VLOOKUP([@[Request Type]],'Settings &amp; Lists'!$A$5:$C$8,3,FALSE),""))</f>
        <v/>
      </c>
      <c r="N83" s="21" t="n"/>
      <c r="O83" s="21" t="n"/>
      <c r="P83" s="24">
        <f>IF([@[Request ID]]="","",IFERROR(VLOOKUP([@[Request Type]],'Settings &amp; Lists'!$A$5:$C$8,2,FALSE),""))</f>
        <v/>
      </c>
      <c r="Q83" s="25">
        <f>IF(OR([@[Request ID]]="",[@[Date Received]]="",[@[SLA Days]]=""),"",WORKDAY([@[Date Received]],[@[SLA Days]],'Settings &amp; Lists'!$G$13:$G$22))</f>
        <v/>
      </c>
      <c r="R83" s="24">
        <f>IF(OR([@[Request ID]]="",[@[Date Received]]=""),"",MAX(0,NETWORKDAYS([@[Date Received]],IF([@[Date Closed]]&lt;&gt;"",[@[Date Closed]],TODAY()),'Settings &amp; Lists'!$G$13:$G$22)-1))</f>
        <v/>
      </c>
      <c r="S83" s="24">
        <f>IF(OR([@[Request ID]]="",[@[Date Received]]="",[@[Date Sent]]=""),"",MAX(0,NETWORKDAYS([@[Date Received]],[@[Date Sent]],'Settings &amp; Lists'!$G$13:$G$22)-1))</f>
        <v/>
      </c>
      <c r="T83" s="24">
        <f>IF(OR([@[Request ID]]="",[@[Due Date]]="",OR([@[Status]]="Sent",[@[Status]]="Canceled")),"",IF(TODAY()&lt;=[@[Due Date]],NETWORKDAYS(TODAY(),[@[Due Date]],'Settings &amp; Lists'!$G$13:$G$22)-1,-(NETWORKDAYS([@[Due Date]],TODAY(),'Settings &amp; Lists'!$G$13:$G$22)-1)))</f>
        <v/>
      </c>
      <c r="U83" s="26">
        <f>IF(OR([@[Request ID]]="",[@[Due Date]]="",[@[Status]]="Sent",[@[Status]]="Canceled"),"",IF(TODAY()&gt;[@[Due Date]],"OVERDUE",""))</f>
        <v/>
      </c>
      <c r="V8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3" s="22" t="n"/>
      <c r="X83" s="21" t="n"/>
    </row>
    <row r="84">
      <c r="A84" s="20" t="n"/>
      <c r="B84" s="21" t="n"/>
      <c r="C84" s="20" t="n"/>
      <c r="D84" s="20" t="n"/>
      <c r="E84" s="20" t="n"/>
      <c r="F84" s="20" t="n"/>
      <c r="G84" s="22" t="n"/>
      <c r="H84" s="20" t="n"/>
      <c r="I84" s="20" t="n"/>
      <c r="J84" s="20" t="n"/>
      <c r="K84" s="22" t="n"/>
      <c r="L84" s="20" t="n"/>
      <c r="M84" s="39">
        <f>IF([@[Request ID]]="","",IFERROR(VLOOKUP([@[Request Type]],'Settings &amp; Lists'!$A$5:$C$8,3,FALSE),""))</f>
        <v/>
      </c>
      <c r="N84" s="21" t="n"/>
      <c r="O84" s="21" t="n"/>
      <c r="P84" s="24">
        <f>IF([@[Request ID]]="","",IFERROR(VLOOKUP([@[Request Type]],'Settings &amp; Lists'!$A$5:$C$8,2,FALSE),""))</f>
        <v/>
      </c>
      <c r="Q84" s="25">
        <f>IF(OR([@[Request ID]]="",[@[Date Received]]="",[@[SLA Days]]=""),"",WORKDAY([@[Date Received]],[@[SLA Days]],'Settings &amp; Lists'!$G$13:$G$22))</f>
        <v/>
      </c>
      <c r="R84" s="24">
        <f>IF(OR([@[Request ID]]="",[@[Date Received]]=""),"",MAX(0,NETWORKDAYS([@[Date Received]],IF([@[Date Closed]]&lt;&gt;"",[@[Date Closed]],TODAY()),'Settings &amp; Lists'!$G$13:$G$22)-1))</f>
        <v/>
      </c>
      <c r="S84" s="24">
        <f>IF(OR([@[Request ID]]="",[@[Date Received]]="",[@[Date Sent]]=""),"",MAX(0,NETWORKDAYS([@[Date Received]],[@[Date Sent]],'Settings &amp; Lists'!$G$13:$G$22)-1))</f>
        <v/>
      </c>
      <c r="T84" s="24">
        <f>IF(OR([@[Request ID]]="",[@[Due Date]]="",OR([@[Status]]="Sent",[@[Status]]="Canceled")),"",IF(TODAY()&lt;=[@[Due Date]],NETWORKDAYS(TODAY(),[@[Due Date]],'Settings &amp; Lists'!$G$13:$G$22)-1,-(NETWORKDAYS([@[Due Date]],TODAY(),'Settings &amp; Lists'!$G$13:$G$22)-1)))</f>
        <v/>
      </c>
      <c r="U84" s="26">
        <f>IF(OR([@[Request ID]]="",[@[Due Date]]="",[@[Status]]="Sent",[@[Status]]="Canceled"),"",IF(TODAY()&gt;[@[Due Date]],"OVERDUE",""))</f>
        <v/>
      </c>
      <c r="V8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4" s="22" t="n"/>
      <c r="X84" s="21" t="n"/>
    </row>
    <row r="85">
      <c r="A85" s="20" t="n"/>
      <c r="B85" s="21" t="n"/>
      <c r="C85" s="20" t="n"/>
      <c r="D85" s="20" t="n"/>
      <c r="E85" s="20" t="n"/>
      <c r="F85" s="20" t="n"/>
      <c r="G85" s="22" t="n"/>
      <c r="H85" s="20" t="n"/>
      <c r="I85" s="20" t="n"/>
      <c r="J85" s="20" t="n"/>
      <c r="K85" s="22" t="n"/>
      <c r="L85" s="20" t="n"/>
      <c r="M85" s="39">
        <f>IF([@[Request ID]]="","",IFERROR(VLOOKUP([@[Request Type]],'Settings &amp; Lists'!$A$5:$C$8,3,FALSE),""))</f>
        <v/>
      </c>
      <c r="N85" s="21" t="n"/>
      <c r="O85" s="21" t="n"/>
      <c r="P85" s="24">
        <f>IF([@[Request ID]]="","",IFERROR(VLOOKUP([@[Request Type]],'Settings &amp; Lists'!$A$5:$C$8,2,FALSE),""))</f>
        <v/>
      </c>
      <c r="Q85" s="25">
        <f>IF(OR([@[Request ID]]="",[@[Date Received]]="",[@[SLA Days]]=""),"",WORKDAY([@[Date Received]],[@[SLA Days]],'Settings &amp; Lists'!$G$13:$G$22))</f>
        <v/>
      </c>
      <c r="R85" s="24">
        <f>IF(OR([@[Request ID]]="",[@[Date Received]]=""),"",MAX(0,NETWORKDAYS([@[Date Received]],IF([@[Date Closed]]&lt;&gt;"",[@[Date Closed]],TODAY()),'Settings &amp; Lists'!$G$13:$G$22)-1))</f>
        <v/>
      </c>
      <c r="S85" s="24">
        <f>IF(OR([@[Request ID]]="",[@[Date Received]]="",[@[Date Sent]]=""),"",MAX(0,NETWORKDAYS([@[Date Received]],[@[Date Sent]],'Settings &amp; Lists'!$G$13:$G$22)-1))</f>
        <v/>
      </c>
      <c r="T85" s="24">
        <f>IF(OR([@[Request ID]]="",[@[Due Date]]="",OR([@[Status]]="Sent",[@[Status]]="Canceled")),"",IF(TODAY()&lt;=[@[Due Date]],NETWORKDAYS(TODAY(),[@[Due Date]],'Settings &amp; Lists'!$G$13:$G$22)-1,-(NETWORKDAYS([@[Due Date]],TODAY(),'Settings &amp; Lists'!$G$13:$G$22)-1)))</f>
        <v/>
      </c>
      <c r="U85" s="26">
        <f>IF(OR([@[Request ID]]="",[@[Due Date]]="",[@[Status]]="Sent",[@[Status]]="Canceled"),"",IF(TODAY()&gt;[@[Due Date]],"OVERDUE",""))</f>
        <v/>
      </c>
      <c r="V8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5" s="22" t="n"/>
      <c r="X85" s="21" t="n"/>
    </row>
    <row r="86">
      <c r="A86" s="20" t="n"/>
      <c r="B86" s="21" t="n"/>
      <c r="C86" s="20" t="n"/>
      <c r="D86" s="20" t="n"/>
      <c r="E86" s="20" t="n"/>
      <c r="F86" s="20" t="n"/>
      <c r="G86" s="22" t="n"/>
      <c r="H86" s="20" t="n"/>
      <c r="I86" s="20" t="n"/>
      <c r="J86" s="20" t="n"/>
      <c r="K86" s="22" t="n"/>
      <c r="L86" s="20" t="n"/>
      <c r="M86" s="39">
        <f>IF([@[Request ID]]="","",IFERROR(VLOOKUP([@[Request Type]],'Settings &amp; Lists'!$A$5:$C$8,3,FALSE),""))</f>
        <v/>
      </c>
      <c r="N86" s="21" t="n"/>
      <c r="O86" s="21" t="n"/>
      <c r="P86" s="24">
        <f>IF([@[Request ID]]="","",IFERROR(VLOOKUP([@[Request Type]],'Settings &amp; Lists'!$A$5:$C$8,2,FALSE),""))</f>
        <v/>
      </c>
      <c r="Q86" s="25">
        <f>IF(OR([@[Request ID]]="",[@[Date Received]]="",[@[SLA Days]]=""),"",WORKDAY([@[Date Received]],[@[SLA Days]],'Settings &amp; Lists'!$G$13:$G$22))</f>
        <v/>
      </c>
      <c r="R86" s="24">
        <f>IF(OR([@[Request ID]]="",[@[Date Received]]=""),"",MAX(0,NETWORKDAYS([@[Date Received]],IF([@[Date Closed]]&lt;&gt;"",[@[Date Closed]],TODAY()),'Settings &amp; Lists'!$G$13:$G$22)-1))</f>
        <v/>
      </c>
      <c r="S86" s="24">
        <f>IF(OR([@[Request ID]]="",[@[Date Received]]="",[@[Date Sent]]=""),"",MAX(0,NETWORKDAYS([@[Date Received]],[@[Date Sent]],'Settings &amp; Lists'!$G$13:$G$22)-1))</f>
        <v/>
      </c>
      <c r="T86" s="24">
        <f>IF(OR([@[Request ID]]="",[@[Due Date]]="",OR([@[Status]]="Sent",[@[Status]]="Canceled")),"",IF(TODAY()&lt;=[@[Due Date]],NETWORKDAYS(TODAY(),[@[Due Date]],'Settings &amp; Lists'!$G$13:$G$22)-1,-(NETWORKDAYS([@[Due Date]],TODAY(),'Settings &amp; Lists'!$G$13:$G$22)-1)))</f>
        <v/>
      </c>
      <c r="U86" s="26">
        <f>IF(OR([@[Request ID]]="",[@[Due Date]]="",[@[Status]]="Sent",[@[Status]]="Canceled"),"",IF(TODAY()&gt;[@[Due Date]],"OVERDUE",""))</f>
        <v/>
      </c>
      <c r="V8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6" s="22" t="n"/>
      <c r="X86" s="21" t="n"/>
    </row>
    <row r="87">
      <c r="A87" s="20" t="n"/>
      <c r="B87" s="21" t="n"/>
      <c r="C87" s="20" t="n"/>
      <c r="D87" s="20" t="n"/>
      <c r="E87" s="20" t="n"/>
      <c r="F87" s="20" t="n"/>
      <c r="G87" s="22" t="n"/>
      <c r="H87" s="20" t="n"/>
      <c r="I87" s="20" t="n"/>
      <c r="J87" s="20" t="n"/>
      <c r="K87" s="22" t="n"/>
      <c r="L87" s="20" t="n"/>
      <c r="M87" s="39">
        <f>IF([@[Request ID]]="","",IFERROR(VLOOKUP([@[Request Type]],'Settings &amp; Lists'!$A$5:$C$8,3,FALSE),""))</f>
        <v/>
      </c>
      <c r="N87" s="21" t="n"/>
      <c r="O87" s="21" t="n"/>
      <c r="P87" s="24">
        <f>IF([@[Request ID]]="","",IFERROR(VLOOKUP([@[Request Type]],'Settings &amp; Lists'!$A$5:$C$8,2,FALSE),""))</f>
        <v/>
      </c>
      <c r="Q87" s="25">
        <f>IF(OR([@[Request ID]]="",[@[Date Received]]="",[@[SLA Days]]=""),"",WORKDAY([@[Date Received]],[@[SLA Days]],'Settings &amp; Lists'!$G$13:$G$22))</f>
        <v/>
      </c>
      <c r="R87" s="24">
        <f>IF(OR([@[Request ID]]="",[@[Date Received]]=""),"",MAX(0,NETWORKDAYS([@[Date Received]],IF([@[Date Closed]]&lt;&gt;"",[@[Date Closed]],TODAY()),'Settings &amp; Lists'!$G$13:$G$22)-1))</f>
        <v/>
      </c>
      <c r="S87" s="24">
        <f>IF(OR([@[Request ID]]="",[@[Date Received]]="",[@[Date Sent]]=""),"",MAX(0,NETWORKDAYS([@[Date Received]],[@[Date Sent]],'Settings &amp; Lists'!$G$13:$G$22)-1))</f>
        <v/>
      </c>
      <c r="T87" s="24">
        <f>IF(OR([@[Request ID]]="",[@[Due Date]]="",OR([@[Status]]="Sent",[@[Status]]="Canceled")),"",IF(TODAY()&lt;=[@[Due Date]],NETWORKDAYS(TODAY(),[@[Due Date]],'Settings &amp; Lists'!$G$13:$G$22)-1,-(NETWORKDAYS([@[Due Date]],TODAY(),'Settings &amp; Lists'!$G$13:$G$22)-1)))</f>
        <v/>
      </c>
      <c r="U87" s="26">
        <f>IF(OR([@[Request ID]]="",[@[Due Date]]="",[@[Status]]="Sent",[@[Status]]="Canceled"),"",IF(TODAY()&gt;[@[Due Date]],"OVERDUE",""))</f>
        <v/>
      </c>
      <c r="V8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7" s="22" t="n"/>
      <c r="X87" s="21" t="n"/>
    </row>
    <row r="88">
      <c r="A88" s="20" t="n"/>
      <c r="B88" s="21" t="n"/>
      <c r="C88" s="20" t="n"/>
      <c r="D88" s="20" t="n"/>
      <c r="E88" s="20" t="n"/>
      <c r="F88" s="20" t="n"/>
      <c r="G88" s="22" t="n"/>
      <c r="H88" s="20" t="n"/>
      <c r="I88" s="20" t="n"/>
      <c r="J88" s="20" t="n"/>
      <c r="K88" s="22" t="n"/>
      <c r="L88" s="20" t="n"/>
      <c r="M88" s="39">
        <f>IF([@[Request ID]]="","",IFERROR(VLOOKUP([@[Request Type]],'Settings &amp; Lists'!$A$5:$C$8,3,FALSE),""))</f>
        <v/>
      </c>
      <c r="N88" s="21" t="n"/>
      <c r="O88" s="21" t="n"/>
      <c r="P88" s="24">
        <f>IF([@[Request ID]]="","",IFERROR(VLOOKUP([@[Request Type]],'Settings &amp; Lists'!$A$5:$C$8,2,FALSE),""))</f>
        <v/>
      </c>
      <c r="Q88" s="25">
        <f>IF(OR([@[Request ID]]="",[@[Date Received]]="",[@[SLA Days]]=""),"",WORKDAY([@[Date Received]],[@[SLA Days]],'Settings &amp; Lists'!$G$13:$G$22))</f>
        <v/>
      </c>
      <c r="R88" s="24">
        <f>IF(OR([@[Request ID]]="",[@[Date Received]]=""),"",MAX(0,NETWORKDAYS([@[Date Received]],IF([@[Date Closed]]&lt;&gt;"",[@[Date Closed]],TODAY()),'Settings &amp; Lists'!$G$13:$G$22)-1))</f>
        <v/>
      </c>
      <c r="S88" s="24">
        <f>IF(OR([@[Request ID]]="",[@[Date Received]]="",[@[Date Sent]]=""),"",MAX(0,NETWORKDAYS([@[Date Received]],[@[Date Sent]],'Settings &amp; Lists'!$G$13:$G$22)-1))</f>
        <v/>
      </c>
      <c r="T88" s="24">
        <f>IF(OR([@[Request ID]]="",[@[Due Date]]="",OR([@[Status]]="Sent",[@[Status]]="Canceled")),"",IF(TODAY()&lt;=[@[Due Date]],NETWORKDAYS(TODAY(),[@[Due Date]],'Settings &amp; Lists'!$G$13:$G$22)-1,-(NETWORKDAYS([@[Due Date]],TODAY(),'Settings &amp; Lists'!$G$13:$G$22)-1)))</f>
        <v/>
      </c>
      <c r="U88" s="26">
        <f>IF(OR([@[Request ID]]="",[@[Due Date]]="",[@[Status]]="Sent",[@[Status]]="Canceled"),"",IF(TODAY()&gt;[@[Due Date]],"OVERDUE",""))</f>
        <v/>
      </c>
      <c r="V8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8" s="22" t="n"/>
      <c r="X88" s="21" t="n"/>
    </row>
    <row r="89">
      <c r="A89" s="20" t="n"/>
      <c r="B89" s="21" t="n"/>
      <c r="C89" s="20" t="n"/>
      <c r="D89" s="20" t="n"/>
      <c r="E89" s="20" t="n"/>
      <c r="F89" s="20" t="n"/>
      <c r="G89" s="22" t="n"/>
      <c r="H89" s="20" t="n"/>
      <c r="I89" s="20" t="n"/>
      <c r="J89" s="20" t="n"/>
      <c r="K89" s="22" t="n"/>
      <c r="L89" s="20" t="n"/>
      <c r="M89" s="39">
        <f>IF([@[Request ID]]="","",IFERROR(VLOOKUP([@[Request Type]],'Settings &amp; Lists'!$A$5:$C$8,3,FALSE),""))</f>
        <v/>
      </c>
      <c r="N89" s="21" t="n"/>
      <c r="O89" s="21" t="n"/>
      <c r="P89" s="24">
        <f>IF([@[Request ID]]="","",IFERROR(VLOOKUP([@[Request Type]],'Settings &amp; Lists'!$A$5:$C$8,2,FALSE),""))</f>
        <v/>
      </c>
      <c r="Q89" s="25">
        <f>IF(OR([@[Request ID]]="",[@[Date Received]]="",[@[SLA Days]]=""),"",WORKDAY([@[Date Received]],[@[SLA Days]],'Settings &amp; Lists'!$G$13:$G$22))</f>
        <v/>
      </c>
      <c r="R89" s="24">
        <f>IF(OR([@[Request ID]]="",[@[Date Received]]=""),"",MAX(0,NETWORKDAYS([@[Date Received]],IF([@[Date Closed]]&lt;&gt;"",[@[Date Closed]],TODAY()),'Settings &amp; Lists'!$G$13:$G$22)-1))</f>
        <v/>
      </c>
      <c r="S89" s="24">
        <f>IF(OR([@[Request ID]]="",[@[Date Received]]="",[@[Date Sent]]=""),"",MAX(0,NETWORKDAYS([@[Date Received]],[@[Date Sent]],'Settings &amp; Lists'!$G$13:$G$22)-1))</f>
        <v/>
      </c>
      <c r="T89" s="24">
        <f>IF(OR([@[Request ID]]="",[@[Due Date]]="",OR([@[Status]]="Sent",[@[Status]]="Canceled")),"",IF(TODAY()&lt;=[@[Due Date]],NETWORKDAYS(TODAY(),[@[Due Date]],'Settings &amp; Lists'!$G$13:$G$22)-1,-(NETWORKDAYS([@[Due Date]],TODAY(),'Settings &amp; Lists'!$G$13:$G$22)-1)))</f>
        <v/>
      </c>
      <c r="U89" s="26">
        <f>IF(OR([@[Request ID]]="",[@[Due Date]]="",[@[Status]]="Sent",[@[Status]]="Canceled"),"",IF(TODAY()&gt;[@[Due Date]],"OVERDUE",""))</f>
        <v/>
      </c>
      <c r="V8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89" s="22" t="n"/>
      <c r="X89" s="21" t="n"/>
    </row>
    <row r="90">
      <c r="A90" s="20" t="n"/>
      <c r="B90" s="21" t="n"/>
      <c r="C90" s="20" t="n"/>
      <c r="D90" s="20" t="n"/>
      <c r="E90" s="20" t="n"/>
      <c r="F90" s="20" t="n"/>
      <c r="G90" s="22" t="n"/>
      <c r="H90" s="20" t="n"/>
      <c r="I90" s="20" t="n"/>
      <c r="J90" s="20" t="n"/>
      <c r="K90" s="22" t="n"/>
      <c r="L90" s="20" t="n"/>
      <c r="M90" s="39">
        <f>IF([@[Request ID]]="","",IFERROR(VLOOKUP([@[Request Type]],'Settings &amp; Lists'!$A$5:$C$8,3,FALSE),""))</f>
        <v/>
      </c>
      <c r="N90" s="21" t="n"/>
      <c r="O90" s="21" t="n"/>
      <c r="P90" s="24">
        <f>IF([@[Request ID]]="","",IFERROR(VLOOKUP([@[Request Type]],'Settings &amp; Lists'!$A$5:$C$8,2,FALSE),""))</f>
        <v/>
      </c>
      <c r="Q90" s="25">
        <f>IF(OR([@[Request ID]]="",[@[Date Received]]="",[@[SLA Days]]=""),"",WORKDAY([@[Date Received]],[@[SLA Days]],'Settings &amp; Lists'!$G$13:$G$22))</f>
        <v/>
      </c>
      <c r="R90" s="24">
        <f>IF(OR([@[Request ID]]="",[@[Date Received]]=""),"",MAX(0,NETWORKDAYS([@[Date Received]],IF([@[Date Closed]]&lt;&gt;"",[@[Date Closed]],TODAY()),'Settings &amp; Lists'!$G$13:$G$22)-1))</f>
        <v/>
      </c>
      <c r="S90" s="24">
        <f>IF(OR([@[Request ID]]="",[@[Date Received]]="",[@[Date Sent]]=""),"",MAX(0,NETWORKDAYS([@[Date Received]],[@[Date Sent]],'Settings &amp; Lists'!$G$13:$G$22)-1))</f>
        <v/>
      </c>
      <c r="T90" s="24">
        <f>IF(OR([@[Request ID]]="",[@[Due Date]]="",OR([@[Status]]="Sent",[@[Status]]="Canceled")),"",IF(TODAY()&lt;=[@[Due Date]],NETWORKDAYS(TODAY(),[@[Due Date]],'Settings &amp; Lists'!$G$13:$G$22)-1,-(NETWORKDAYS([@[Due Date]],TODAY(),'Settings &amp; Lists'!$G$13:$G$22)-1)))</f>
        <v/>
      </c>
      <c r="U90" s="26">
        <f>IF(OR([@[Request ID]]="",[@[Due Date]]="",[@[Status]]="Sent",[@[Status]]="Canceled"),"",IF(TODAY()&gt;[@[Due Date]],"OVERDUE",""))</f>
        <v/>
      </c>
      <c r="V9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0" s="22" t="n"/>
      <c r="X90" s="21" t="n"/>
    </row>
    <row r="91">
      <c r="A91" s="20" t="n"/>
      <c r="B91" s="21" t="n"/>
      <c r="C91" s="20" t="n"/>
      <c r="D91" s="20" t="n"/>
      <c r="E91" s="20" t="n"/>
      <c r="F91" s="20" t="n"/>
      <c r="G91" s="22" t="n"/>
      <c r="H91" s="20" t="n"/>
      <c r="I91" s="20" t="n"/>
      <c r="J91" s="20" t="n"/>
      <c r="K91" s="22" t="n"/>
      <c r="L91" s="20" t="n"/>
      <c r="M91" s="39">
        <f>IF([@[Request ID]]="","",IFERROR(VLOOKUP([@[Request Type]],'Settings &amp; Lists'!$A$5:$C$8,3,FALSE),""))</f>
        <v/>
      </c>
      <c r="N91" s="21" t="n"/>
      <c r="O91" s="21" t="n"/>
      <c r="P91" s="24">
        <f>IF([@[Request ID]]="","",IFERROR(VLOOKUP([@[Request Type]],'Settings &amp; Lists'!$A$5:$C$8,2,FALSE),""))</f>
        <v/>
      </c>
      <c r="Q91" s="25">
        <f>IF(OR([@[Request ID]]="",[@[Date Received]]="",[@[SLA Days]]=""),"",WORKDAY([@[Date Received]],[@[SLA Days]],'Settings &amp; Lists'!$G$13:$G$22))</f>
        <v/>
      </c>
      <c r="R91" s="24">
        <f>IF(OR([@[Request ID]]="",[@[Date Received]]=""),"",MAX(0,NETWORKDAYS([@[Date Received]],IF([@[Date Closed]]&lt;&gt;"",[@[Date Closed]],TODAY()),'Settings &amp; Lists'!$G$13:$G$22)-1))</f>
        <v/>
      </c>
      <c r="S91" s="24">
        <f>IF(OR([@[Request ID]]="",[@[Date Received]]="",[@[Date Sent]]=""),"",MAX(0,NETWORKDAYS([@[Date Received]],[@[Date Sent]],'Settings &amp; Lists'!$G$13:$G$22)-1))</f>
        <v/>
      </c>
      <c r="T91" s="24">
        <f>IF(OR([@[Request ID]]="",[@[Due Date]]="",OR([@[Status]]="Sent",[@[Status]]="Canceled")),"",IF(TODAY()&lt;=[@[Due Date]],NETWORKDAYS(TODAY(),[@[Due Date]],'Settings &amp; Lists'!$G$13:$G$22)-1,-(NETWORKDAYS([@[Due Date]],TODAY(),'Settings &amp; Lists'!$G$13:$G$22)-1)))</f>
        <v/>
      </c>
      <c r="U91" s="26">
        <f>IF(OR([@[Request ID]]="",[@[Due Date]]="",[@[Status]]="Sent",[@[Status]]="Canceled"),"",IF(TODAY()&gt;[@[Due Date]],"OVERDUE",""))</f>
        <v/>
      </c>
      <c r="V9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1" s="22" t="n"/>
      <c r="X91" s="21" t="n"/>
    </row>
    <row r="92">
      <c r="A92" s="20" t="n"/>
      <c r="B92" s="21" t="n"/>
      <c r="C92" s="20" t="n"/>
      <c r="D92" s="20" t="n"/>
      <c r="E92" s="20" t="n"/>
      <c r="F92" s="20" t="n"/>
      <c r="G92" s="22" t="n"/>
      <c r="H92" s="20" t="n"/>
      <c r="I92" s="20" t="n"/>
      <c r="J92" s="20" t="n"/>
      <c r="K92" s="22" t="n"/>
      <c r="L92" s="20" t="n"/>
      <c r="M92" s="39">
        <f>IF([@[Request ID]]="","",IFERROR(VLOOKUP([@[Request Type]],'Settings &amp; Lists'!$A$5:$C$8,3,FALSE),""))</f>
        <v/>
      </c>
      <c r="N92" s="21" t="n"/>
      <c r="O92" s="21" t="n"/>
      <c r="P92" s="24">
        <f>IF([@[Request ID]]="","",IFERROR(VLOOKUP([@[Request Type]],'Settings &amp; Lists'!$A$5:$C$8,2,FALSE),""))</f>
        <v/>
      </c>
      <c r="Q92" s="25">
        <f>IF(OR([@[Request ID]]="",[@[Date Received]]="",[@[SLA Days]]=""),"",WORKDAY([@[Date Received]],[@[SLA Days]],'Settings &amp; Lists'!$G$13:$G$22))</f>
        <v/>
      </c>
      <c r="R92" s="24">
        <f>IF(OR([@[Request ID]]="",[@[Date Received]]=""),"",MAX(0,NETWORKDAYS([@[Date Received]],IF([@[Date Closed]]&lt;&gt;"",[@[Date Closed]],TODAY()),'Settings &amp; Lists'!$G$13:$G$22)-1))</f>
        <v/>
      </c>
      <c r="S92" s="24">
        <f>IF(OR([@[Request ID]]="",[@[Date Received]]="",[@[Date Sent]]=""),"",MAX(0,NETWORKDAYS([@[Date Received]],[@[Date Sent]],'Settings &amp; Lists'!$G$13:$G$22)-1))</f>
        <v/>
      </c>
      <c r="T92" s="24">
        <f>IF(OR([@[Request ID]]="",[@[Due Date]]="",OR([@[Status]]="Sent",[@[Status]]="Canceled")),"",IF(TODAY()&lt;=[@[Due Date]],NETWORKDAYS(TODAY(),[@[Due Date]],'Settings &amp; Lists'!$G$13:$G$22)-1,-(NETWORKDAYS([@[Due Date]],TODAY(),'Settings &amp; Lists'!$G$13:$G$22)-1)))</f>
        <v/>
      </c>
      <c r="U92" s="26">
        <f>IF(OR([@[Request ID]]="",[@[Due Date]]="",[@[Status]]="Sent",[@[Status]]="Canceled"),"",IF(TODAY()&gt;[@[Due Date]],"OVERDUE",""))</f>
        <v/>
      </c>
      <c r="V9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2" s="22" t="n"/>
      <c r="X92" s="21" t="n"/>
    </row>
    <row r="93">
      <c r="A93" s="20" t="n"/>
      <c r="B93" s="21" t="n"/>
      <c r="C93" s="20" t="n"/>
      <c r="D93" s="20" t="n"/>
      <c r="E93" s="20" t="n"/>
      <c r="F93" s="20" t="n"/>
      <c r="G93" s="22" t="n"/>
      <c r="H93" s="20" t="n"/>
      <c r="I93" s="20" t="n"/>
      <c r="J93" s="20" t="n"/>
      <c r="K93" s="22" t="n"/>
      <c r="L93" s="20" t="n"/>
      <c r="M93" s="39">
        <f>IF([@[Request ID]]="","",IFERROR(VLOOKUP([@[Request Type]],'Settings &amp; Lists'!$A$5:$C$8,3,FALSE),""))</f>
        <v/>
      </c>
      <c r="N93" s="21" t="n"/>
      <c r="O93" s="21" t="n"/>
      <c r="P93" s="24">
        <f>IF([@[Request ID]]="","",IFERROR(VLOOKUP([@[Request Type]],'Settings &amp; Lists'!$A$5:$C$8,2,FALSE),""))</f>
        <v/>
      </c>
      <c r="Q93" s="25">
        <f>IF(OR([@[Request ID]]="",[@[Date Received]]="",[@[SLA Days]]=""),"",WORKDAY([@[Date Received]],[@[SLA Days]],'Settings &amp; Lists'!$G$13:$G$22))</f>
        <v/>
      </c>
      <c r="R93" s="24">
        <f>IF(OR([@[Request ID]]="",[@[Date Received]]=""),"",MAX(0,NETWORKDAYS([@[Date Received]],IF([@[Date Closed]]&lt;&gt;"",[@[Date Closed]],TODAY()),'Settings &amp; Lists'!$G$13:$G$22)-1))</f>
        <v/>
      </c>
      <c r="S93" s="24">
        <f>IF(OR([@[Request ID]]="",[@[Date Received]]="",[@[Date Sent]]=""),"",MAX(0,NETWORKDAYS([@[Date Received]],[@[Date Sent]],'Settings &amp; Lists'!$G$13:$G$22)-1))</f>
        <v/>
      </c>
      <c r="T93" s="24">
        <f>IF(OR([@[Request ID]]="",[@[Due Date]]="",OR([@[Status]]="Sent",[@[Status]]="Canceled")),"",IF(TODAY()&lt;=[@[Due Date]],NETWORKDAYS(TODAY(),[@[Due Date]],'Settings &amp; Lists'!$G$13:$G$22)-1,-(NETWORKDAYS([@[Due Date]],TODAY(),'Settings &amp; Lists'!$G$13:$G$22)-1)))</f>
        <v/>
      </c>
      <c r="U93" s="26">
        <f>IF(OR([@[Request ID]]="",[@[Due Date]]="",[@[Status]]="Sent",[@[Status]]="Canceled"),"",IF(TODAY()&gt;[@[Due Date]],"OVERDUE",""))</f>
        <v/>
      </c>
      <c r="V9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3" s="22" t="n"/>
      <c r="X93" s="21" t="n"/>
    </row>
    <row r="94">
      <c r="A94" s="20" t="n"/>
      <c r="B94" s="21" t="n"/>
      <c r="C94" s="20" t="n"/>
      <c r="D94" s="20" t="n"/>
      <c r="E94" s="20" t="n"/>
      <c r="F94" s="20" t="n"/>
      <c r="G94" s="22" t="n"/>
      <c r="H94" s="20" t="n"/>
      <c r="I94" s="20" t="n"/>
      <c r="J94" s="20" t="n"/>
      <c r="K94" s="22" t="n"/>
      <c r="L94" s="20" t="n"/>
      <c r="M94" s="39">
        <f>IF([@[Request ID]]="","",IFERROR(VLOOKUP([@[Request Type]],'Settings &amp; Lists'!$A$5:$C$8,3,FALSE),""))</f>
        <v/>
      </c>
      <c r="N94" s="21" t="n"/>
      <c r="O94" s="21" t="n"/>
      <c r="P94" s="24">
        <f>IF([@[Request ID]]="","",IFERROR(VLOOKUP([@[Request Type]],'Settings &amp; Lists'!$A$5:$C$8,2,FALSE),""))</f>
        <v/>
      </c>
      <c r="Q94" s="25">
        <f>IF(OR([@[Request ID]]="",[@[Date Received]]="",[@[SLA Days]]=""),"",WORKDAY([@[Date Received]],[@[SLA Days]],'Settings &amp; Lists'!$G$13:$G$22))</f>
        <v/>
      </c>
      <c r="R94" s="24">
        <f>IF(OR([@[Request ID]]="",[@[Date Received]]=""),"",MAX(0,NETWORKDAYS([@[Date Received]],IF([@[Date Closed]]&lt;&gt;"",[@[Date Closed]],TODAY()),'Settings &amp; Lists'!$G$13:$G$22)-1))</f>
        <v/>
      </c>
      <c r="S94" s="24">
        <f>IF(OR([@[Request ID]]="",[@[Date Received]]="",[@[Date Sent]]=""),"",MAX(0,NETWORKDAYS([@[Date Received]],[@[Date Sent]],'Settings &amp; Lists'!$G$13:$G$22)-1))</f>
        <v/>
      </c>
      <c r="T94" s="24">
        <f>IF(OR([@[Request ID]]="",[@[Due Date]]="",OR([@[Status]]="Sent",[@[Status]]="Canceled")),"",IF(TODAY()&lt;=[@[Due Date]],NETWORKDAYS(TODAY(),[@[Due Date]],'Settings &amp; Lists'!$G$13:$G$22)-1,-(NETWORKDAYS([@[Due Date]],TODAY(),'Settings &amp; Lists'!$G$13:$G$22)-1)))</f>
        <v/>
      </c>
      <c r="U94" s="26">
        <f>IF(OR([@[Request ID]]="",[@[Due Date]]="",[@[Status]]="Sent",[@[Status]]="Canceled"),"",IF(TODAY()&gt;[@[Due Date]],"OVERDUE",""))</f>
        <v/>
      </c>
      <c r="V9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4" s="22" t="n"/>
      <c r="X94" s="21" t="n"/>
    </row>
    <row r="95">
      <c r="A95" s="20" t="n"/>
      <c r="B95" s="21" t="n"/>
      <c r="C95" s="20" t="n"/>
      <c r="D95" s="20" t="n"/>
      <c r="E95" s="20" t="n"/>
      <c r="F95" s="20" t="n"/>
      <c r="G95" s="22" t="n"/>
      <c r="H95" s="20" t="n"/>
      <c r="I95" s="20" t="n"/>
      <c r="J95" s="20" t="n"/>
      <c r="K95" s="22" t="n"/>
      <c r="L95" s="20" t="n"/>
      <c r="M95" s="39">
        <f>IF([@[Request ID]]="","",IFERROR(VLOOKUP([@[Request Type]],'Settings &amp; Lists'!$A$5:$C$8,3,FALSE),""))</f>
        <v/>
      </c>
      <c r="N95" s="21" t="n"/>
      <c r="O95" s="21" t="n"/>
      <c r="P95" s="24">
        <f>IF([@[Request ID]]="","",IFERROR(VLOOKUP([@[Request Type]],'Settings &amp; Lists'!$A$5:$C$8,2,FALSE),""))</f>
        <v/>
      </c>
      <c r="Q95" s="25">
        <f>IF(OR([@[Request ID]]="",[@[Date Received]]="",[@[SLA Days]]=""),"",WORKDAY([@[Date Received]],[@[SLA Days]],'Settings &amp; Lists'!$G$13:$G$22))</f>
        <v/>
      </c>
      <c r="R95" s="24">
        <f>IF(OR([@[Request ID]]="",[@[Date Received]]=""),"",MAX(0,NETWORKDAYS([@[Date Received]],IF([@[Date Closed]]&lt;&gt;"",[@[Date Closed]],TODAY()),'Settings &amp; Lists'!$G$13:$G$22)-1))</f>
        <v/>
      </c>
      <c r="S95" s="24">
        <f>IF(OR([@[Request ID]]="",[@[Date Received]]="",[@[Date Sent]]=""),"",MAX(0,NETWORKDAYS([@[Date Received]],[@[Date Sent]],'Settings &amp; Lists'!$G$13:$G$22)-1))</f>
        <v/>
      </c>
      <c r="T95" s="24">
        <f>IF(OR([@[Request ID]]="",[@[Due Date]]="",OR([@[Status]]="Sent",[@[Status]]="Canceled")),"",IF(TODAY()&lt;=[@[Due Date]],NETWORKDAYS(TODAY(),[@[Due Date]],'Settings &amp; Lists'!$G$13:$G$22)-1,-(NETWORKDAYS([@[Due Date]],TODAY(),'Settings &amp; Lists'!$G$13:$G$22)-1)))</f>
        <v/>
      </c>
      <c r="U95" s="26">
        <f>IF(OR([@[Request ID]]="",[@[Due Date]]="",[@[Status]]="Sent",[@[Status]]="Canceled"),"",IF(TODAY()&gt;[@[Due Date]],"OVERDUE",""))</f>
        <v/>
      </c>
      <c r="V9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5" s="22" t="n"/>
      <c r="X95" s="21" t="n"/>
    </row>
    <row r="96">
      <c r="A96" s="20" t="n"/>
      <c r="B96" s="21" t="n"/>
      <c r="C96" s="20" t="n"/>
      <c r="D96" s="20" t="n"/>
      <c r="E96" s="20" t="n"/>
      <c r="F96" s="20" t="n"/>
      <c r="G96" s="22" t="n"/>
      <c r="H96" s="20" t="n"/>
      <c r="I96" s="20" t="n"/>
      <c r="J96" s="20" t="n"/>
      <c r="K96" s="22" t="n"/>
      <c r="L96" s="20" t="n"/>
      <c r="M96" s="39">
        <f>IF([@[Request ID]]="","",IFERROR(VLOOKUP([@[Request Type]],'Settings &amp; Lists'!$A$5:$C$8,3,FALSE),""))</f>
        <v/>
      </c>
      <c r="N96" s="21" t="n"/>
      <c r="O96" s="21" t="n"/>
      <c r="P96" s="24">
        <f>IF([@[Request ID]]="","",IFERROR(VLOOKUP([@[Request Type]],'Settings &amp; Lists'!$A$5:$C$8,2,FALSE),""))</f>
        <v/>
      </c>
      <c r="Q96" s="25">
        <f>IF(OR([@[Request ID]]="",[@[Date Received]]="",[@[SLA Days]]=""),"",WORKDAY([@[Date Received]],[@[SLA Days]],'Settings &amp; Lists'!$G$13:$G$22))</f>
        <v/>
      </c>
      <c r="R96" s="24">
        <f>IF(OR([@[Request ID]]="",[@[Date Received]]=""),"",MAX(0,NETWORKDAYS([@[Date Received]],IF([@[Date Closed]]&lt;&gt;"",[@[Date Closed]],TODAY()),'Settings &amp; Lists'!$G$13:$G$22)-1))</f>
        <v/>
      </c>
      <c r="S96" s="24">
        <f>IF(OR([@[Request ID]]="",[@[Date Received]]="",[@[Date Sent]]=""),"",MAX(0,NETWORKDAYS([@[Date Received]],[@[Date Sent]],'Settings &amp; Lists'!$G$13:$G$22)-1))</f>
        <v/>
      </c>
      <c r="T96" s="24">
        <f>IF(OR([@[Request ID]]="",[@[Due Date]]="",OR([@[Status]]="Sent",[@[Status]]="Canceled")),"",IF(TODAY()&lt;=[@[Due Date]],NETWORKDAYS(TODAY(),[@[Due Date]],'Settings &amp; Lists'!$G$13:$G$22)-1,-(NETWORKDAYS([@[Due Date]],TODAY(),'Settings &amp; Lists'!$G$13:$G$22)-1)))</f>
        <v/>
      </c>
      <c r="U96" s="26">
        <f>IF(OR([@[Request ID]]="",[@[Due Date]]="",[@[Status]]="Sent",[@[Status]]="Canceled"),"",IF(TODAY()&gt;[@[Due Date]],"OVERDUE",""))</f>
        <v/>
      </c>
      <c r="V9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6" s="22" t="n"/>
      <c r="X96" s="21" t="n"/>
    </row>
    <row r="97">
      <c r="A97" s="20" t="n"/>
      <c r="B97" s="21" t="n"/>
      <c r="C97" s="20" t="n"/>
      <c r="D97" s="20" t="n"/>
      <c r="E97" s="20" t="n"/>
      <c r="F97" s="20" t="n"/>
      <c r="G97" s="22" t="n"/>
      <c r="H97" s="20" t="n"/>
      <c r="I97" s="20" t="n"/>
      <c r="J97" s="20" t="n"/>
      <c r="K97" s="22" t="n"/>
      <c r="L97" s="20" t="n"/>
      <c r="M97" s="39">
        <f>IF([@[Request ID]]="","",IFERROR(VLOOKUP([@[Request Type]],'Settings &amp; Lists'!$A$5:$C$8,3,FALSE),""))</f>
        <v/>
      </c>
      <c r="N97" s="21" t="n"/>
      <c r="O97" s="21" t="n"/>
      <c r="P97" s="24">
        <f>IF([@[Request ID]]="","",IFERROR(VLOOKUP([@[Request Type]],'Settings &amp; Lists'!$A$5:$C$8,2,FALSE),""))</f>
        <v/>
      </c>
      <c r="Q97" s="25">
        <f>IF(OR([@[Request ID]]="",[@[Date Received]]="",[@[SLA Days]]=""),"",WORKDAY([@[Date Received]],[@[SLA Days]],'Settings &amp; Lists'!$G$13:$G$22))</f>
        <v/>
      </c>
      <c r="R97" s="24">
        <f>IF(OR([@[Request ID]]="",[@[Date Received]]=""),"",MAX(0,NETWORKDAYS([@[Date Received]],IF([@[Date Closed]]&lt;&gt;"",[@[Date Closed]],TODAY()),'Settings &amp; Lists'!$G$13:$G$22)-1))</f>
        <v/>
      </c>
      <c r="S97" s="24">
        <f>IF(OR([@[Request ID]]="",[@[Date Received]]="",[@[Date Sent]]=""),"",MAX(0,NETWORKDAYS([@[Date Received]],[@[Date Sent]],'Settings &amp; Lists'!$G$13:$G$22)-1))</f>
        <v/>
      </c>
      <c r="T97" s="24">
        <f>IF(OR([@[Request ID]]="",[@[Due Date]]="",OR([@[Status]]="Sent",[@[Status]]="Canceled")),"",IF(TODAY()&lt;=[@[Due Date]],NETWORKDAYS(TODAY(),[@[Due Date]],'Settings &amp; Lists'!$G$13:$G$22)-1,-(NETWORKDAYS([@[Due Date]],TODAY(),'Settings &amp; Lists'!$G$13:$G$22)-1)))</f>
        <v/>
      </c>
      <c r="U97" s="26">
        <f>IF(OR([@[Request ID]]="",[@[Due Date]]="",[@[Status]]="Sent",[@[Status]]="Canceled"),"",IF(TODAY()&gt;[@[Due Date]],"OVERDUE",""))</f>
        <v/>
      </c>
      <c r="V9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7" s="22" t="n"/>
      <c r="X97" s="21" t="n"/>
    </row>
    <row r="98">
      <c r="A98" s="20" t="n"/>
      <c r="B98" s="21" t="n"/>
      <c r="C98" s="20" t="n"/>
      <c r="D98" s="20" t="n"/>
      <c r="E98" s="20" t="n"/>
      <c r="F98" s="20" t="n"/>
      <c r="G98" s="22" t="n"/>
      <c r="H98" s="20" t="n"/>
      <c r="I98" s="20" t="n"/>
      <c r="J98" s="20" t="n"/>
      <c r="K98" s="22" t="n"/>
      <c r="L98" s="20" t="n"/>
      <c r="M98" s="39">
        <f>IF([@[Request ID]]="","",IFERROR(VLOOKUP([@[Request Type]],'Settings &amp; Lists'!$A$5:$C$8,3,FALSE),""))</f>
        <v/>
      </c>
      <c r="N98" s="21" t="n"/>
      <c r="O98" s="21" t="n"/>
      <c r="P98" s="24">
        <f>IF([@[Request ID]]="","",IFERROR(VLOOKUP([@[Request Type]],'Settings &amp; Lists'!$A$5:$C$8,2,FALSE),""))</f>
        <v/>
      </c>
      <c r="Q98" s="25">
        <f>IF(OR([@[Request ID]]="",[@[Date Received]]="",[@[SLA Days]]=""),"",WORKDAY([@[Date Received]],[@[SLA Days]],'Settings &amp; Lists'!$G$13:$G$22))</f>
        <v/>
      </c>
      <c r="R98" s="24">
        <f>IF(OR([@[Request ID]]="",[@[Date Received]]=""),"",MAX(0,NETWORKDAYS([@[Date Received]],IF([@[Date Closed]]&lt;&gt;"",[@[Date Closed]],TODAY()),'Settings &amp; Lists'!$G$13:$G$22)-1))</f>
        <v/>
      </c>
      <c r="S98" s="24">
        <f>IF(OR([@[Request ID]]="",[@[Date Received]]="",[@[Date Sent]]=""),"",MAX(0,NETWORKDAYS([@[Date Received]],[@[Date Sent]],'Settings &amp; Lists'!$G$13:$G$22)-1))</f>
        <v/>
      </c>
      <c r="T98" s="24">
        <f>IF(OR([@[Request ID]]="",[@[Due Date]]="",OR([@[Status]]="Sent",[@[Status]]="Canceled")),"",IF(TODAY()&lt;=[@[Due Date]],NETWORKDAYS(TODAY(),[@[Due Date]],'Settings &amp; Lists'!$G$13:$G$22)-1,-(NETWORKDAYS([@[Due Date]],TODAY(),'Settings &amp; Lists'!$G$13:$G$22)-1)))</f>
        <v/>
      </c>
      <c r="U98" s="26">
        <f>IF(OR([@[Request ID]]="",[@[Due Date]]="",[@[Status]]="Sent",[@[Status]]="Canceled"),"",IF(TODAY()&gt;[@[Due Date]],"OVERDUE",""))</f>
        <v/>
      </c>
      <c r="V9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8" s="22" t="n"/>
      <c r="X98" s="21" t="n"/>
    </row>
    <row r="99">
      <c r="A99" s="20" t="n"/>
      <c r="B99" s="21" t="n"/>
      <c r="C99" s="20" t="n"/>
      <c r="D99" s="20" t="n"/>
      <c r="E99" s="20" t="n"/>
      <c r="F99" s="20" t="n"/>
      <c r="G99" s="22" t="n"/>
      <c r="H99" s="20" t="n"/>
      <c r="I99" s="20" t="n"/>
      <c r="J99" s="20" t="n"/>
      <c r="K99" s="22" t="n"/>
      <c r="L99" s="20" t="n"/>
      <c r="M99" s="39">
        <f>IF([@[Request ID]]="","",IFERROR(VLOOKUP([@[Request Type]],'Settings &amp; Lists'!$A$5:$C$8,3,FALSE),""))</f>
        <v/>
      </c>
      <c r="N99" s="21" t="n"/>
      <c r="O99" s="21" t="n"/>
      <c r="P99" s="24">
        <f>IF([@[Request ID]]="","",IFERROR(VLOOKUP([@[Request Type]],'Settings &amp; Lists'!$A$5:$C$8,2,FALSE),""))</f>
        <v/>
      </c>
      <c r="Q99" s="25">
        <f>IF(OR([@[Request ID]]="",[@[Date Received]]="",[@[SLA Days]]=""),"",WORKDAY([@[Date Received]],[@[SLA Days]],'Settings &amp; Lists'!$G$13:$G$22))</f>
        <v/>
      </c>
      <c r="R99" s="24">
        <f>IF(OR([@[Request ID]]="",[@[Date Received]]=""),"",MAX(0,NETWORKDAYS([@[Date Received]],IF([@[Date Closed]]&lt;&gt;"",[@[Date Closed]],TODAY()),'Settings &amp; Lists'!$G$13:$G$22)-1))</f>
        <v/>
      </c>
      <c r="S99" s="24">
        <f>IF(OR([@[Request ID]]="",[@[Date Received]]="",[@[Date Sent]]=""),"",MAX(0,NETWORKDAYS([@[Date Received]],[@[Date Sent]],'Settings &amp; Lists'!$G$13:$G$22)-1))</f>
        <v/>
      </c>
      <c r="T99" s="24">
        <f>IF(OR([@[Request ID]]="",[@[Due Date]]="",OR([@[Status]]="Sent",[@[Status]]="Canceled")),"",IF(TODAY()&lt;=[@[Due Date]],NETWORKDAYS(TODAY(),[@[Due Date]],'Settings &amp; Lists'!$G$13:$G$22)-1,-(NETWORKDAYS([@[Due Date]],TODAY(),'Settings &amp; Lists'!$G$13:$G$22)-1)))</f>
        <v/>
      </c>
      <c r="U99" s="26">
        <f>IF(OR([@[Request ID]]="",[@[Due Date]]="",[@[Status]]="Sent",[@[Status]]="Canceled"),"",IF(TODAY()&gt;[@[Due Date]],"OVERDUE",""))</f>
        <v/>
      </c>
      <c r="V9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99" s="22" t="n"/>
      <c r="X99" s="21" t="n"/>
    </row>
    <row r="100">
      <c r="A100" s="20" t="n"/>
      <c r="B100" s="21" t="n"/>
      <c r="C100" s="20" t="n"/>
      <c r="D100" s="20" t="n"/>
      <c r="E100" s="20" t="n"/>
      <c r="F100" s="20" t="n"/>
      <c r="G100" s="22" t="n"/>
      <c r="H100" s="20" t="n"/>
      <c r="I100" s="20" t="n"/>
      <c r="J100" s="20" t="n"/>
      <c r="K100" s="22" t="n"/>
      <c r="L100" s="20" t="n"/>
      <c r="M100" s="39">
        <f>IF([@[Request ID]]="","",IFERROR(VLOOKUP([@[Request Type]],'Settings &amp; Lists'!$A$5:$C$8,3,FALSE),""))</f>
        <v/>
      </c>
      <c r="N100" s="21" t="n"/>
      <c r="O100" s="21" t="n"/>
      <c r="P100" s="24">
        <f>IF([@[Request ID]]="","",IFERROR(VLOOKUP([@[Request Type]],'Settings &amp; Lists'!$A$5:$C$8,2,FALSE),""))</f>
        <v/>
      </c>
      <c r="Q100" s="25">
        <f>IF(OR([@[Request ID]]="",[@[Date Received]]="",[@[SLA Days]]=""),"",WORKDAY([@[Date Received]],[@[SLA Days]],'Settings &amp; Lists'!$G$13:$G$22))</f>
        <v/>
      </c>
      <c r="R100" s="24">
        <f>IF(OR([@[Request ID]]="",[@[Date Received]]=""),"",MAX(0,NETWORKDAYS([@[Date Received]],IF([@[Date Closed]]&lt;&gt;"",[@[Date Closed]],TODAY()),'Settings &amp; Lists'!$G$13:$G$22)-1))</f>
        <v/>
      </c>
      <c r="S100" s="24">
        <f>IF(OR([@[Request ID]]="",[@[Date Received]]="",[@[Date Sent]]=""),"",MAX(0,NETWORKDAYS([@[Date Received]],[@[Date Sent]],'Settings &amp; Lists'!$G$13:$G$22)-1))</f>
        <v/>
      </c>
      <c r="T100" s="24">
        <f>IF(OR([@[Request ID]]="",[@[Due Date]]="",OR([@[Status]]="Sent",[@[Status]]="Canceled")),"",IF(TODAY()&lt;=[@[Due Date]],NETWORKDAYS(TODAY(),[@[Due Date]],'Settings &amp; Lists'!$G$13:$G$22)-1,-(NETWORKDAYS([@[Due Date]],TODAY(),'Settings &amp; Lists'!$G$13:$G$22)-1)))</f>
        <v/>
      </c>
      <c r="U100" s="26">
        <f>IF(OR([@[Request ID]]="",[@[Due Date]]="",[@[Status]]="Sent",[@[Status]]="Canceled"),"",IF(TODAY()&gt;[@[Due Date]],"OVERDUE",""))</f>
        <v/>
      </c>
      <c r="V10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0" s="22" t="n"/>
      <c r="X100" s="21" t="n"/>
    </row>
    <row r="101">
      <c r="A101" s="20" t="n"/>
      <c r="B101" s="21" t="n"/>
      <c r="C101" s="20" t="n"/>
      <c r="D101" s="20" t="n"/>
      <c r="E101" s="20" t="n"/>
      <c r="F101" s="20" t="n"/>
      <c r="G101" s="22" t="n"/>
      <c r="H101" s="20" t="n"/>
      <c r="I101" s="20" t="n"/>
      <c r="J101" s="20" t="n"/>
      <c r="K101" s="22" t="n"/>
      <c r="L101" s="20" t="n"/>
      <c r="M101" s="39">
        <f>IF([@[Request ID]]="","",IFERROR(VLOOKUP([@[Request Type]],'Settings &amp; Lists'!$A$5:$C$8,3,FALSE),""))</f>
        <v/>
      </c>
      <c r="N101" s="21" t="n"/>
      <c r="O101" s="21" t="n"/>
      <c r="P101" s="24">
        <f>IF([@[Request ID]]="","",IFERROR(VLOOKUP([@[Request Type]],'Settings &amp; Lists'!$A$5:$C$8,2,FALSE),""))</f>
        <v/>
      </c>
      <c r="Q101" s="25">
        <f>IF(OR([@[Request ID]]="",[@[Date Received]]="",[@[SLA Days]]=""),"",WORKDAY([@[Date Received]],[@[SLA Days]],'Settings &amp; Lists'!$G$13:$G$22))</f>
        <v/>
      </c>
      <c r="R101" s="24">
        <f>IF(OR([@[Request ID]]="",[@[Date Received]]=""),"",MAX(0,NETWORKDAYS([@[Date Received]],IF([@[Date Closed]]&lt;&gt;"",[@[Date Closed]],TODAY()),'Settings &amp; Lists'!$G$13:$G$22)-1))</f>
        <v/>
      </c>
      <c r="S101" s="24">
        <f>IF(OR([@[Request ID]]="",[@[Date Received]]="",[@[Date Sent]]=""),"",MAX(0,NETWORKDAYS([@[Date Received]],[@[Date Sent]],'Settings &amp; Lists'!$G$13:$G$22)-1))</f>
        <v/>
      </c>
      <c r="T101" s="24">
        <f>IF(OR([@[Request ID]]="",[@[Due Date]]="",OR([@[Status]]="Sent",[@[Status]]="Canceled")),"",IF(TODAY()&lt;=[@[Due Date]],NETWORKDAYS(TODAY(),[@[Due Date]],'Settings &amp; Lists'!$G$13:$G$22)-1,-(NETWORKDAYS([@[Due Date]],TODAY(),'Settings &amp; Lists'!$G$13:$G$22)-1)))</f>
        <v/>
      </c>
      <c r="U101" s="26">
        <f>IF(OR([@[Request ID]]="",[@[Due Date]]="",[@[Status]]="Sent",[@[Status]]="Canceled"),"",IF(TODAY()&gt;[@[Due Date]],"OVERDUE",""))</f>
        <v/>
      </c>
      <c r="V10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1" s="22" t="n"/>
      <c r="X101" s="21" t="n"/>
    </row>
    <row r="102">
      <c r="A102" s="20" t="n"/>
      <c r="B102" s="21" t="n"/>
      <c r="C102" s="20" t="n"/>
      <c r="D102" s="20" t="n"/>
      <c r="E102" s="20" t="n"/>
      <c r="F102" s="20" t="n"/>
      <c r="G102" s="22" t="n"/>
      <c r="H102" s="20" t="n"/>
      <c r="I102" s="20" t="n"/>
      <c r="J102" s="20" t="n"/>
      <c r="K102" s="22" t="n"/>
      <c r="L102" s="20" t="n"/>
      <c r="M102" s="39">
        <f>IF([@[Request ID]]="","",IFERROR(VLOOKUP([@[Request Type]],'Settings &amp; Lists'!$A$5:$C$8,3,FALSE),""))</f>
        <v/>
      </c>
      <c r="N102" s="21" t="n"/>
      <c r="O102" s="21" t="n"/>
      <c r="P102" s="24">
        <f>IF([@[Request ID]]="","",IFERROR(VLOOKUP([@[Request Type]],'Settings &amp; Lists'!$A$5:$C$8,2,FALSE),""))</f>
        <v/>
      </c>
      <c r="Q102" s="25">
        <f>IF(OR([@[Request ID]]="",[@[Date Received]]="",[@[SLA Days]]=""),"",WORKDAY([@[Date Received]],[@[SLA Days]],'Settings &amp; Lists'!$G$13:$G$22))</f>
        <v/>
      </c>
      <c r="R102" s="24">
        <f>IF(OR([@[Request ID]]="",[@[Date Received]]=""),"",MAX(0,NETWORKDAYS([@[Date Received]],IF([@[Date Closed]]&lt;&gt;"",[@[Date Closed]],TODAY()),'Settings &amp; Lists'!$G$13:$G$22)-1))</f>
        <v/>
      </c>
      <c r="S102" s="24">
        <f>IF(OR([@[Request ID]]="",[@[Date Received]]="",[@[Date Sent]]=""),"",MAX(0,NETWORKDAYS([@[Date Received]],[@[Date Sent]],'Settings &amp; Lists'!$G$13:$G$22)-1))</f>
        <v/>
      </c>
      <c r="T102" s="24">
        <f>IF(OR([@[Request ID]]="",[@[Due Date]]="",OR([@[Status]]="Sent",[@[Status]]="Canceled")),"",IF(TODAY()&lt;=[@[Due Date]],NETWORKDAYS(TODAY(),[@[Due Date]],'Settings &amp; Lists'!$G$13:$G$22)-1,-(NETWORKDAYS([@[Due Date]],TODAY(),'Settings &amp; Lists'!$G$13:$G$22)-1)))</f>
        <v/>
      </c>
      <c r="U102" s="26">
        <f>IF(OR([@[Request ID]]="",[@[Due Date]]="",[@[Status]]="Sent",[@[Status]]="Canceled"),"",IF(TODAY()&gt;[@[Due Date]],"OVERDUE",""))</f>
        <v/>
      </c>
      <c r="V10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2" s="22" t="n"/>
      <c r="X102" s="21" t="n"/>
    </row>
    <row r="103">
      <c r="A103" s="20" t="n"/>
      <c r="B103" s="21" t="n"/>
      <c r="C103" s="20" t="n"/>
      <c r="D103" s="20" t="n"/>
      <c r="E103" s="20" t="n"/>
      <c r="F103" s="20" t="n"/>
      <c r="G103" s="22" t="n"/>
      <c r="H103" s="20" t="n"/>
      <c r="I103" s="20" t="n"/>
      <c r="J103" s="20" t="n"/>
      <c r="K103" s="22" t="n"/>
      <c r="L103" s="20" t="n"/>
      <c r="M103" s="39">
        <f>IF([@[Request ID]]="","",IFERROR(VLOOKUP([@[Request Type]],'Settings &amp; Lists'!$A$5:$C$8,3,FALSE),""))</f>
        <v/>
      </c>
      <c r="N103" s="21" t="n"/>
      <c r="O103" s="21" t="n"/>
      <c r="P103" s="24">
        <f>IF([@[Request ID]]="","",IFERROR(VLOOKUP([@[Request Type]],'Settings &amp; Lists'!$A$5:$C$8,2,FALSE),""))</f>
        <v/>
      </c>
      <c r="Q103" s="25">
        <f>IF(OR([@[Request ID]]="",[@[Date Received]]="",[@[SLA Days]]=""),"",WORKDAY([@[Date Received]],[@[SLA Days]],'Settings &amp; Lists'!$G$13:$G$22))</f>
        <v/>
      </c>
      <c r="R103" s="24">
        <f>IF(OR([@[Request ID]]="",[@[Date Received]]=""),"",MAX(0,NETWORKDAYS([@[Date Received]],IF([@[Date Closed]]&lt;&gt;"",[@[Date Closed]],TODAY()),'Settings &amp; Lists'!$G$13:$G$22)-1))</f>
        <v/>
      </c>
      <c r="S103" s="24">
        <f>IF(OR([@[Request ID]]="",[@[Date Received]]="",[@[Date Sent]]=""),"",MAX(0,NETWORKDAYS([@[Date Received]],[@[Date Sent]],'Settings &amp; Lists'!$G$13:$G$22)-1))</f>
        <v/>
      </c>
      <c r="T103" s="24">
        <f>IF(OR([@[Request ID]]="",[@[Due Date]]="",OR([@[Status]]="Sent",[@[Status]]="Canceled")),"",IF(TODAY()&lt;=[@[Due Date]],NETWORKDAYS(TODAY(),[@[Due Date]],'Settings &amp; Lists'!$G$13:$G$22)-1,-(NETWORKDAYS([@[Due Date]],TODAY(),'Settings &amp; Lists'!$G$13:$G$22)-1)))</f>
        <v/>
      </c>
      <c r="U103" s="26">
        <f>IF(OR([@[Request ID]]="",[@[Due Date]]="",[@[Status]]="Sent",[@[Status]]="Canceled"),"",IF(TODAY()&gt;[@[Due Date]],"OVERDUE",""))</f>
        <v/>
      </c>
      <c r="V10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3" s="22" t="n"/>
      <c r="X103" s="21" t="n"/>
    </row>
    <row r="104">
      <c r="A104" s="20" t="n"/>
      <c r="B104" s="21" t="n"/>
      <c r="C104" s="20" t="n"/>
      <c r="D104" s="20" t="n"/>
      <c r="E104" s="20" t="n"/>
      <c r="F104" s="20" t="n"/>
      <c r="G104" s="22" t="n"/>
      <c r="H104" s="20" t="n"/>
      <c r="I104" s="20" t="n"/>
      <c r="J104" s="20" t="n"/>
      <c r="K104" s="22" t="n"/>
      <c r="L104" s="20" t="n"/>
      <c r="M104" s="39">
        <f>IF([@[Request ID]]="","",IFERROR(VLOOKUP([@[Request Type]],'Settings &amp; Lists'!$A$5:$C$8,3,FALSE),""))</f>
        <v/>
      </c>
      <c r="N104" s="21" t="n"/>
      <c r="O104" s="21" t="n"/>
      <c r="P104" s="24">
        <f>IF([@[Request ID]]="","",IFERROR(VLOOKUP([@[Request Type]],'Settings &amp; Lists'!$A$5:$C$8,2,FALSE),""))</f>
        <v/>
      </c>
      <c r="Q104" s="25">
        <f>IF(OR([@[Request ID]]="",[@[Date Received]]="",[@[SLA Days]]=""),"",WORKDAY([@[Date Received]],[@[SLA Days]],'Settings &amp; Lists'!$G$13:$G$22))</f>
        <v/>
      </c>
      <c r="R104" s="24">
        <f>IF(OR([@[Request ID]]="",[@[Date Received]]=""),"",MAX(0,NETWORKDAYS([@[Date Received]],IF([@[Date Closed]]&lt;&gt;"",[@[Date Closed]],TODAY()),'Settings &amp; Lists'!$G$13:$G$22)-1))</f>
        <v/>
      </c>
      <c r="S104" s="24">
        <f>IF(OR([@[Request ID]]="",[@[Date Received]]="",[@[Date Sent]]=""),"",MAX(0,NETWORKDAYS([@[Date Received]],[@[Date Sent]],'Settings &amp; Lists'!$G$13:$G$22)-1))</f>
        <v/>
      </c>
      <c r="T104" s="24">
        <f>IF(OR([@[Request ID]]="",[@[Due Date]]="",OR([@[Status]]="Sent",[@[Status]]="Canceled")),"",IF(TODAY()&lt;=[@[Due Date]],NETWORKDAYS(TODAY(),[@[Due Date]],'Settings &amp; Lists'!$G$13:$G$22)-1,-(NETWORKDAYS([@[Due Date]],TODAY(),'Settings &amp; Lists'!$G$13:$G$22)-1)))</f>
        <v/>
      </c>
      <c r="U104" s="26">
        <f>IF(OR([@[Request ID]]="",[@[Due Date]]="",[@[Status]]="Sent",[@[Status]]="Canceled"),"",IF(TODAY()&gt;[@[Due Date]],"OVERDUE",""))</f>
        <v/>
      </c>
      <c r="V10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4" s="22" t="n"/>
      <c r="X104" s="21" t="n"/>
    </row>
    <row r="105">
      <c r="A105" s="20" t="n"/>
      <c r="B105" s="21" t="n"/>
      <c r="C105" s="20" t="n"/>
      <c r="D105" s="20" t="n"/>
      <c r="E105" s="20" t="n"/>
      <c r="F105" s="20" t="n"/>
      <c r="G105" s="22" t="n"/>
      <c r="H105" s="20" t="n"/>
      <c r="I105" s="20" t="n"/>
      <c r="J105" s="20" t="n"/>
      <c r="K105" s="22" t="n"/>
      <c r="L105" s="20" t="n"/>
      <c r="M105" s="39">
        <f>IF([@[Request ID]]="","",IFERROR(VLOOKUP([@[Request Type]],'Settings &amp; Lists'!$A$5:$C$8,3,FALSE),""))</f>
        <v/>
      </c>
      <c r="N105" s="21" t="n"/>
      <c r="O105" s="21" t="n"/>
      <c r="P105" s="24">
        <f>IF([@[Request ID]]="","",IFERROR(VLOOKUP([@[Request Type]],'Settings &amp; Lists'!$A$5:$C$8,2,FALSE),""))</f>
        <v/>
      </c>
      <c r="Q105" s="25">
        <f>IF(OR([@[Request ID]]="",[@[Date Received]]="",[@[SLA Days]]=""),"",WORKDAY([@[Date Received]],[@[SLA Days]],'Settings &amp; Lists'!$G$13:$G$22))</f>
        <v/>
      </c>
      <c r="R105" s="24">
        <f>IF(OR([@[Request ID]]="",[@[Date Received]]=""),"",MAX(0,NETWORKDAYS([@[Date Received]],IF([@[Date Closed]]&lt;&gt;"",[@[Date Closed]],TODAY()),'Settings &amp; Lists'!$G$13:$G$22)-1))</f>
        <v/>
      </c>
      <c r="S105" s="24">
        <f>IF(OR([@[Request ID]]="",[@[Date Received]]="",[@[Date Sent]]=""),"",MAX(0,NETWORKDAYS([@[Date Received]],[@[Date Sent]],'Settings &amp; Lists'!$G$13:$G$22)-1))</f>
        <v/>
      </c>
      <c r="T105" s="24">
        <f>IF(OR([@[Request ID]]="",[@[Due Date]]="",OR([@[Status]]="Sent",[@[Status]]="Canceled")),"",IF(TODAY()&lt;=[@[Due Date]],NETWORKDAYS(TODAY(),[@[Due Date]],'Settings &amp; Lists'!$G$13:$G$22)-1,-(NETWORKDAYS([@[Due Date]],TODAY(),'Settings &amp; Lists'!$G$13:$G$22)-1)))</f>
        <v/>
      </c>
      <c r="U105" s="26">
        <f>IF(OR([@[Request ID]]="",[@[Due Date]]="",[@[Status]]="Sent",[@[Status]]="Canceled"),"",IF(TODAY()&gt;[@[Due Date]],"OVERDUE",""))</f>
        <v/>
      </c>
      <c r="V10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5" s="22" t="n"/>
      <c r="X105" s="21" t="n"/>
    </row>
    <row r="106">
      <c r="A106" s="20" t="n"/>
      <c r="B106" s="21" t="n"/>
      <c r="C106" s="20" t="n"/>
      <c r="D106" s="20" t="n"/>
      <c r="E106" s="20" t="n"/>
      <c r="F106" s="20" t="n"/>
      <c r="G106" s="22" t="n"/>
      <c r="H106" s="20" t="n"/>
      <c r="I106" s="20" t="n"/>
      <c r="J106" s="20" t="n"/>
      <c r="K106" s="22" t="n"/>
      <c r="L106" s="20" t="n"/>
      <c r="M106" s="39">
        <f>IF([@[Request ID]]="","",IFERROR(VLOOKUP([@[Request Type]],'Settings &amp; Lists'!$A$5:$C$8,3,FALSE),""))</f>
        <v/>
      </c>
      <c r="N106" s="21" t="n"/>
      <c r="O106" s="21" t="n"/>
      <c r="P106" s="24">
        <f>IF([@[Request ID]]="","",IFERROR(VLOOKUP([@[Request Type]],'Settings &amp; Lists'!$A$5:$C$8,2,FALSE),""))</f>
        <v/>
      </c>
      <c r="Q106" s="25">
        <f>IF(OR([@[Request ID]]="",[@[Date Received]]="",[@[SLA Days]]=""),"",WORKDAY([@[Date Received]],[@[SLA Days]],'Settings &amp; Lists'!$G$13:$G$22))</f>
        <v/>
      </c>
      <c r="R106" s="24">
        <f>IF(OR([@[Request ID]]="",[@[Date Received]]=""),"",MAX(0,NETWORKDAYS([@[Date Received]],IF([@[Date Closed]]&lt;&gt;"",[@[Date Closed]],TODAY()),'Settings &amp; Lists'!$G$13:$G$22)-1))</f>
        <v/>
      </c>
      <c r="S106" s="24">
        <f>IF(OR([@[Request ID]]="",[@[Date Received]]="",[@[Date Sent]]=""),"",MAX(0,NETWORKDAYS([@[Date Received]],[@[Date Sent]],'Settings &amp; Lists'!$G$13:$G$22)-1))</f>
        <v/>
      </c>
      <c r="T106" s="24">
        <f>IF(OR([@[Request ID]]="",[@[Due Date]]="",OR([@[Status]]="Sent",[@[Status]]="Canceled")),"",IF(TODAY()&lt;=[@[Due Date]],NETWORKDAYS(TODAY(),[@[Due Date]],'Settings &amp; Lists'!$G$13:$G$22)-1,-(NETWORKDAYS([@[Due Date]],TODAY(),'Settings &amp; Lists'!$G$13:$G$22)-1)))</f>
        <v/>
      </c>
      <c r="U106" s="26">
        <f>IF(OR([@[Request ID]]="",[@[Due Date]]="",[@[Status]]="Sent",[@[Status]]="Canceled"),"",IF(TODAY()&gt;[@[Due Date]],"OVERDUE",""))</f>
        <v/>
      </c>
      <c r="V10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6" s="22" t="n"/>
      <c r="X106" s="21" t="n"/>
    </row>
    <row r="107">
      <c r="A107" s="20" t="n"/>
      <c r="B107" s="21" t="n"/>
      <c r="C107" s="20" t="n"/>
      <c r="D107" s="20" t="n"/>
      <c r="E107" s="20" t="n"/>
      <c r="F107" s="20" t="n"/>
      <c r="G107" s="22" t="n"/>
      <c r="H107" s="20" t="n"/>
      <c r="I107" s="20" t="n"/>
      <c r="J107" s="20" t="n"/>
      <c r="K107" s="22" t="n"/>
      <c r="L107" s="20" t="n"/>
      <c r="M107" s="39">
        <f>IF([@[Request ID]]="","",IFERROR(VLOOKUP([@[Request Type]],'Settings &amp; Lists'!$A$5:$C$8,3,FALSE),""))</f>
        <v/>
      </c>
      <c r="N107" s="21" t="n"/>
      <c r="O107" s="21" t="n"/>
      <c r="P107" s="24">
        <f>IF([@[Request ID]]="","",IFERROR(VLOOKUP([@[Request Type]],'Settings &amp; Lists'!$A$5:$C$8,2,FALSE),""))</f>
        <v/>
      </c>
      <c r="Q107" s="25">
        <f>IF(OR([@[Request ID]]="",[@[Date Received]]="",[@[SLA Days]]=""),"",WORKDAY([@[Date Received]],[@[SLA Days]],'Settings &amp; Lists'!$G$13:$G$22))</f>
        <v/>
      </c>
      <c r="R107" s="24">
        <f>IF(OR([@[Request ID]]="",[@[Date Received]]=""),"",MAX(0,NETWORKDAYS([@[Date Received]],IF([@[Date Closed]]&lt;&gt;"",[@[Date Closed]],TODAY()),'Settings &amp; Lists'!$G$13:$G$22)-1))</f>
        <v/>
      </c>
      <c r="S107" s="24">
        <f>IF(OR([@[Request ID]]="",[@[Date Received]]="",[@[Date Sent]]=""),"",MAX(0,NETWORKDAYS([@[Date Received]],[@[Date Sent]],'Settings &amp; Lists'!$G$13:$G$22)-1))</f>
        <v/>
      </c>
      <c r="T107" s="24">
        <f>IF(OR([@[Request ID]]="",[@[Due Date]]="",OR([@[Status]]="Sent",[@[Status]]="Canceled")),"",IF(TODAY()&lt;=[@[Due Date]],NETWORKDAYS(TODAY(),[@[Due Date]],'Settings &amp; Lists'!$G$13:$G$22)-1,-(NETWORKDAYS([@[Due Date]],TODAY(),'Settings &amp; Lists'!$G$13:$G$22)-1)))</f>
        <v/>
      </c>
      <c r="U107" s="26">
        <f>IF(OR([@[Request ID]]="",[@[Due Date]]="",[@[Status]]="Sent",[@[Status]]="Canceled"),"",IF(TODAY()&gt;[@[Due Date]],"OVERDUE",""))</f>
        <v/>
      </c>
      <c r="V10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7" s="22" t="n"/>
      <c r="X107" s="21" t="n"/>
    </row>
    <row r="108">
      <c r="A108" s="20" t="n"/>
      <c r="B108" s="21" t="n"/>
      <c r="C108" s="20" t="n"/>
      <c r="D108" s="20" t="n"/>
      <c r="E108" s="20" t="n"/>
      <c r="F108" s="20" t="n"/>
      <c r="G108" s="22" t="n"/>
      <c r="H108" s="20" t="n"/>
      <c r="I108" s="20" t="n"/>
      <c r="J108" s="20" t="n"/>
      <c r="K108" s="22" t="n"/>
      <c r="L108" s="20" t="n"/>
      <c r="M108" s="39">
        <f>IF([@[Request ID]]="","",IFERROR(VLOOKUP([@[Request Type]],'Settings &amp; Lists'!$A$5:$C$8,3,FALSE),""))</f>
        <v/>
      </c>
      <c r="N108" s="21" t="n"/>
      <c r="O108" s="21" t="n"/>
      <c r="P108" s="24">
        <f>IF([@[Request ID]]="","",IFERROR(VLOOKUP([@[Request Type]],'Settings &amp; Lists'!$A$5:$C$8,2,FALSE),""))</f>
        <v/>
      </c>
      <c r="Q108" s="25">
        <f>IF(OR([@[Request ID]]="",[@[Date Received]]="",[@[SLA Days]]=""),"",WORKDAY([@[Date Received]],[@[SLA Days]],'Settings &amp; Lists'!$G$13:$G$22))</f>
        <v/>
      </c>
      <c r="R108" s="24">
        <f>IF(OR([@[Request ID]]="",[@[Date Received]]=""),"",MAX(0,NETWORKDAYS([@[Date Received]],IF([@[Date Closed]]&lt;&gt;"",[@[Date Closed]],TODAY()),'Settings &amp; Lists'!$G$13:$G$22)-1))</f>
        <v/>
      </c>
      <c r="S108" s="24">
        <f>IF(OR([@[Request ID]]="",[@[Date Received]]="",[@[Date Sent]]=""),"",MAX(0,NETWORKDAYS([@[Date Received]],[@[Date Sent]],'Settings &amp; Lists'!$G$13:$G$22)-1))</f>
        <v/>
      </c>
      <c r="T108" s="24">
        <f>IF(OR([@[Request ID]]="",[@[Due Date]]="",OR([@[Status]]="Sent",[@[Status]]="Canceled")),"",IF(TODAY()&lt;=[@[Due Date]],NETWORKDAYS(TODAY(),[@[Due Date]],'Settings &amp; Lists'!$G$13:$G$22)-1,-(NETWORKDAYS([@[Due Date]],TODAY(),'Settings &amp; Lists'!$G$13:$G$22)-1)))</f>
        <v/>
      </c>
      <c r="U108" s="26">
        <f>IF(OR([@[Request ID]]="",[@[Due Date]]="",[@[Status]]="Sent",[@[Status]]="Canceled"),"",IF(TODAY()&gt;[@[Due Date]],"OVERDUE",""))</f>
        <v/>
      </c>
      <c r="V10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8" s="22" t="n"/>
      <c r="X108" s="21" t="n"/>
    </row>
    <row r="109">
      <c r="A109" s="20" t="n"/>
      <c r="B109" s="21" t="n"/>
      <c r="C109" s="20" t="n"/>
      <c r="D109" s="20" t="n"/>
      <c r="E109" s="20" t="n"/>
      <c r="F109" s="20" t="n"/>
      <c r="G109" s="22" t="n"/>
      <c r="H109" s="20" t="n"/>
      <c r="I109" s="20" t="n"/>
      <c r="J109" s="20" t="n"/>
      <c r="K109" s="22" t="n"/>
      <c r="L109" s="20" t="n"/>
      <c r="M109" s="39">
        <f>IF([@[Request ID]]="","",IFERROR(VLOOKUP([@[Request Type]],'Settings &amp; Lists'!$A$5:$C$8,3,FALSE),""))</f>
        <v/>
      </c>
      <c r="N109" s="21" t="n"/>
      <c r="O109" s="21" t="n"/>
      <c r="P109" s="24">
        <f>IF([@[Request ID]]="","",IFERROR(VLOOKUP([@[Request Type]],'Settings &amp; Lists'!$A$5:$C$8,2,FALSE),""))</f>
        <v/>
      </c>
      <c r="Q109" s="25">
        <f>IF(OR([@[Request ID]]="",[@[Date Received]]="",[@[SLA Days]]=""),"",WORKDAY([@[Date Received]],[@[SLA Days]],'Settings &amp; Lists'!$G$13:$G$22))</f>
        <v/>
      </c>
      <c r="R109" s="24">
        <f>IF(OR([@[Request ID]]="",[@[Date Received]]=""),"",MAX(0,NETWORKDAYS([@[Date Received]],IF([@[Date Closed]]&lt;&gt;"",[@[Date Closed]],TODAY()),'Settings &amp; Lists'!$G$13:$G$22)-1))</f>
        <v/>
      </c>
      <c r="S109" s="24">
        <f>IF(OR([@[Request ID]]="",[@[Date Received]]="",[@[Date Sent]]=""),"",MAX(0,NETWORKDAYS([@[Date Received]],[@[Date Sent]],'Settings &amp; Lists'!$G$13:$G$22)-1))</f>
        <v/>
      </c>
      <c r="T109" s="24">
        <f>IF(OR([@[Request ID]]="",[@[Due Date]]="",OR([@[Status]]="Sent",[@[Status]]="Canceled")),"",IF(TODAY()&lt;=[@[Due Date]],NETWORKDAYS(TODAY(),[@[Due Date]],'Settings &amp; Lists'!$G$13:$G$22)-1,-(NETWORKDAYS([@[Due Date]],TODAY(),'Settings &amp; Lists'!$G$13:$G$22)-1)))</f>
        <v/>
      </c>
      <c r="U109" s="26">
        <f>IF(OR([@[Request ID]]="",[@[Due Date]]="",[@[Status]]="Sent",[@[Status]]="Canceled"),"",IF(TODAY()&gt;[@[Due Date]],"OVERDUE",""))</f>
        <v/>
      </c>
      <c r="V10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09" s="22" t="n"/>
      <c r="X109" s="21" t="n"/>
    </row>
    <row r="110">
      <c r="A110" s="20" t="n"/>
      <c r="B110" s="21" t="n"/>
      <c r="C110" s="20" t="n"/>
      <c r="D110" s="20" t="n"/>
      <c r="E110" s="20" t="n"/>
      <c r="F110" s="20" t="n"/>
      <c r="G110" s="22" t="n"/>
      <c r="H110" s="20" t="n"/>
      <c r="I110" s="20" t="n"/>
      <c r="J110" s="20" t="n"/>
      <c r="K110" s="22" t="n"/>
      <c r="L110" s="20" t="n"/>
      <c r="M110" s="39">
        <f>IF([@[Request ID]]="","",IFERROR(VLOOKUP([@[Request Type]],'Settings &amp; Lists'!$A$5:$C$8,3,FALSE),""))</f>
        <v/>
      </c>
      <c r="N110" s="21" t="n"/>
      <c r="O110" s="21" t="n"/>
      <c r="P110" s="24">
        <f>IF([@[Request ID]]="","",IFERROR(VLOOKUP([@[Request Type]],'Settings &amp; Lists'!$A$5:$C$8,2,FALSE),""))</f>
        <v/>
      </c>
      <c r="Q110" s="25">
        <f>IF(OR([@[Request ID]]="",[@[Date Received]]="",[@[SLA Days]]=""),"",WORKDAY([@[Date Received]],[@[SLA Days]],'Settings &amp; Lists'!$G$13:$G$22))</f>
        <v/>
      </c>
      <c r="R110" s="24">
        <f>IF(OR([@[Request ID]]="",[@[Date Received]]=""),"",MAX(0,NETWORKDAYS([@[Date Received]],IF([@[Date Closed]]&lt;&gt;"",[@[Date Closed]],TODAY()),'Settings &amp; Lists'!$G$13:$G$22)-1))</f>
        <v/>
      </c>
      <c r="S110" s="24">
        <f>IF(OR([@[Request ID]]="",[@[Date Received]]="",[@[Date Sent]]=""),"",MAX(0,NETWORKDAYS([@[Date Received]],[@[Date Sent]],'Settings &amp; Lists'!$G$13:$G$22)-1))</f>
        <v/>
      </c>
      <c r="T110" s="24">
        <f>IF(OR([@[Request ID]]="",[@[Due Date]]="",OR([@[Status]]="Sent",[@[Status]]="Canceled")),"",IF(TODAY()&lt;=[@[Due Date]],NETWORKDAYS(TODAY(),[@[Due Date]],'Settings &amp; Lists'!$G$13:$G$22)-1,-(NETWORKDAYS([@[Due Date]],TODAY(),'Settings &amp; Lists'!$G$13:$G$22)-1)))</f>
        <v/>
      </c>
      <c r="U110" s="26">
        <f>IF(OR([@[Request ID]]="",[@[Due Date]]="",[@[Status]]="Sent",[@[Status]]="Canceled"),"",IF(TODAY()&gt;[@[Due Date]],"OVERDUE",""))</f>
        <v/>
      </c>
      <c r="V11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0" s="22" t="n"/>
      <c r="X110" s="21" t="n"/>
    </row>
    <row r="111">
      <c r="A111" s="20" t="n"/>
      <c r="B111" s="21" t="n"/>
      <c r="C111" s="20" t="n"/>
      <c r="D111" s="20" t="n"/>
      <c r="E111" s="20" t="n"/>
      <c r="F111" s="20" t="n"/>
      <c r="G111" s="22" t="n"/>
      <c r="H111" s="20" t="n"/>
      <c r="I111" s="20" t="n"/>
      <c r="J111" s="20" t="n"/>
      <c r="K111" s="22" t="n"/>
      <c r="L111" s="20" t="n"/>
      <c r="M111" s="39">
        <f>IF([@[Request ID]]="","",IFERROR(VLOOKUP([@[Request Type]],'Settings &amp; Lists'!$A$5:$C$8,3,FALSE),""))</f>
        <v/>
      </c>
      <c r="N111" s="21" t="n"/>
      <c r="O111" s="21" t="n"/>
      <c r="P111" s="24">
        <f>IF([@[Request ID]]="","",IFERROR(VLOOKUP([@[Request Type]],'Settings &amp; Lists'!$A$5:$C$8,2,FALSE),""))</f>
        <v/>
      </c>
      <c r="Q111" s="25">
        <f>IF(OR([@[Request ID]]="",[@[Date Received]]="",[@[SLA Days]]=""),"",WORKDAY([@[Date Received]],[@[SLA Days]],'Settings &amp; Lists'!$G$13:$G$22))</f>
        <v/>
      </c>
      <c r="R111" s="24">
        <f>IF(OR([@[Request ID]]="",[@[Date Received]]=""),"",MAX(0,NETWORKDAYS([@[Date Received]],IF([@[Date Closed]]&lt;&gt;"",[@[Date Closed]],TODAY()),'Settings &amp; Lists'!$G$13:$G$22)-1))</f>
        <v/>
      </c>
      <c r="S111" s="24">
        <f>IF(OR([@[Request ID]]="",[@[Date Received]]="",[@[Date Sent]]=""),"",MAX(0,NETWORKDAYS([@[Date Received]],[@[Date Sent]],'Settings &amp; Lists'!$G$13:$G$22)-1))</f>
        <v/>
      </c>
      <c r="T111" s="24">
        <f>IF(OR([@[Request ID]]="",[@[Due Date]]="",OR([@[Status]]="Sent",[@[Status]]="Canceled")),"",IF(TODAY()&lt;=[@[Due Date]],NETWORKDAYS(TODAY(),[@[Due Date]],'Settings &amp; Lists'!$G$13:$G$22)-1,-(NETWORKDAYS([@[Due Date]],TODAY(),'Settings &amp; Lists'!$G$13:$G$22)-1)))</f>
        <v/>
      </c>
      <c r="U111" s="26">
        <f>IF(OR([@[Request ID]]="",[@[Due Date]]="",[@[Status]]="Sent",[@[Status]]="Canceled"),"",IF(TODAY()&gt;[@[Due Date]],"OVERDUE",""))</f>
        <v/>
      </c>
      <c r="V11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1" s="22" t="n"/>
      <c r="X111" s="21" t="n"/>
    </row>
    <row r="112">
      <c r="A112" s="20" t="n"/>
      <c r="B112" s="21" t="n"/>
      <c r="C112" s="20" t="n"/>
      <c r="D112" s="20" t="n"/>
      <c r="E112" s="20" t="n"/>
      <c r="F112" s="20" t="n"/>
      <c r="G112" s="22" t="n"/>
      <c r="H112" s="20" t="n"/>
      <c r="I112" s="20" t="n"/>
      <c r="J112" s="20" t="n"/>
      <c r="K112" s="22" t="n"/>
      <c r="L112" s="20" t="n"/>
      <c r="M112" s="39">
        <f>IF([@[Request ID]]="","",IFERROR(VLOOKUP([@[Request Type]],'Settings &amp; Lists'!$A$5:$C$8,3,FALSE),""))</f>
        <v/>
      </c>
      <c r="N112" s="21" t="n"/>
      <c r="O112" s="21" t="n"/>
      <c r="P112" s="24">
        <f>IF([@[Request ID]]="","",IFERROR(VLOOKUP([@[Request Type]],'Settings &amp; Lists'!$A$5:$C$8,2,FALSE),""))</f>
        <v/>
      </c>
      <c r="Q112" s="25">
        <f>IF(OR([@[Request ID]]="",[@[Date Received]]="",[@[SLA Days]]=""),"",WORKDAY([@[Date Received]],[@[SLA Days]],'Settings &amp; Lists'!$G$13:$G$22))</f>
        <v/>
      </c>
      <c r="R112" s="24">
        <f>IF(OR([@[Request ID]]="",[@[Date Received]]=""),"",MAX(0,NETWORKDAYS([@[Date Received]],IF([@[Date Closed]]&lt;&gt;"",[@[Date Closed]],TODAY()),'Settings &amp; Lists'!$G$13:$G$22)-1))</f>
        <v/>
      </c>
      <c r="S112" s="24">
        <f>IF(OR([@[Request ID]]="",[@[Date Received]]="",[@[Date Sent]]=""),"",MAX(0,NETWORKDAYS([@[Date Received]],[@[Date Sent]],'Settings &amp; Lists'!$G$13:$G$22)-1))</f>
        <v/>
      </c>
      <c r="T112" s="24">
        <f>IF(OR([@[Request ID]]="",[@[Due Date]]="",OR([@[Status]]="Sent",[@[Status]]="Canceled")),"",IF(TODAY()&lt;=[@[Due Date]],NETWORKDAYS(TODAY(),[@[Due Date]],'Settings &amp; Lists'!$G$13:$G$22)-1,-(NETWORKDAYS([@[Due Date]],TODAY(),'Settings &amp; Lists'!$G$13:$G$22)-1)))</f>
        <v/>
      </c>
      <c r="U112" s="26">
        <f>IF(OR([@[Request ID]]="",[@[Due Date]]="",[@[Status]]="Sent",[@[Status]]="Canceled"),"",IF(TODAY()&gt;[@[Due Date]],"OVERDUE",""))</f>
        <v/>
      </c>
      <c r="V11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2" s="22" t="n"/>
      <c r="X112" s="21" t="n"/>
    </row>
    <row r="113">
      <c r="A113" s="20" t="n"/>
      <c r="B113" s="21" t="n"/>
      <c r="C113" s="20" t="n"/>
      <c r="D113" s="20" t="n"/>
      <c r="E113" s="20" t="n"/>
      <c r="F113" s="20" t="n"/>
      <c r="G113" s="22" t="n"/>
      <c r="H113" s="20" t="n"/>
      <c r="I113" s="20" t="n"/>
      <c r="J113" s="20" t="n"/>
      <c r="K113" s="22" t="n"/>
      <c r="L113" s="20" t="n"/>
      <c r="M113" s="39">
        <f>IF([@[Request ID]]="","",IFERROR(VLOOKUP([@[Request Type]],'Settings &amp; Lists'!$A$5:$C$8,3,FALSE),""))</f>
        <v/>
      </c>
      <c r="N113" s="21" t="n"/>
      <c r="O113" s="21" t="n"/>
      <c r="P113" s="24">
        <f>IF([@[Request ID]]="","",IFERROR(VLOOKUP([@[Request Type]],'Settings &amp; Lists'!$A$5:$C$8,2,FALSE),""))</f>
        <v/>
      </c>
      <c r="Q113" s="25">
        <f>IF(OR([@[Request ID]]="",[@[Date Received]]="",[@[SLA Days]]=""),"",WORKDAY([@[Date Received]],[@[SLA Days]],'Settings &amp; Lists'!$G$13:$G$22))</f>
        <v/>
      </c>
      <c r="R113" s="24">
        <f>IF(OR([@[Request ID]]="",[@[Date Received]]=""),"",MAX(0,NETWORKDAYS([@[Date Received]],IF([@[Date Closed]]&lt;&gt;"",[@[Date Closed]],TODAY()),'Settings &amp; Lists'!$G$13:$G$22)-1))</f>
        <v/>
      </c>
      <c r="S113" s="24">
        <f>IF(OR([@[Request ID]]="",[@[Date Received]]="",[@[Date Sent]]=""),"",MAX(0,NETWORKDAYS([@[Date Received]],[@[Date Sent]],'Settings &amp; Lists'!$G$13:$G$22)-1))</f>
        <v/>
      </c>
      <c r="T113" s="24">
        <f>IF(OR([@[Request ID]]="",[@[Due Date]]="",OR([@[Status]]="Sent",[@[Status]]="Canceled")),"",IF(TODAY()&lt;=[@[Due Date]],NETWORKDAYS(TODAY(),[@[Due Date]],'Settings &amp; Lists'!$G$13:$G$22)-1,-(NETWORKDAYS([@[Due Date]],TODAY(),'Settings &amp; Lists'!$G$13:$G$22)-1)))</f>
        <v/>
      </c>
      <c r="U113" s="26">
        <f>IF(OR([@[Request ID]]="",[@[Due Date]]="",[@[Status]]="Sent",[@[Status]]="Canceled"),"",IF(TODAY()&gt;[@[Due Date]],"OVERDUE",""))</f>
        <v/>
      </c>
      <c r="V11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3" s="22" t="n"/>
      <c r="X113" s="21" t="n"/>
    </row>
    <row r="114">
      <c r="A114" s="20" t="n"/>
      <c r="B114" s="21" t="n"/>
      <c r="C114" s="20" t="n"/>
      <c r="D114" s="20" t="n"/>
      <c r="E114" s="20" t="n"/>
      <c r="F114" s="20" t="n"/>
      <c r="G114" s="22" t="n"/>
      <c r="H114" s="20" t="n"/>
      <c r="I114" s="20" t="n"/>
      <c r="J114" s="20" t="n"/>
      <c r="K114" s="22" t="n"/>
      <c r="L114" s="20" t="n"/>
      <c r="M114" s="39">
        <f>IF([@[Request ID]]="","",IFERROR(VLOOKUP([@[Request Type]],'Settings &amp; Lists'!$A$5:$C$8,3,FALSE),""))</f>
        <v/>
      </c>
      <c r="N114" s="21" t="n"/>
      <c r="O114" s="21" t="n"/>
      <c r="P114" s="24">
        <f>IF([@[Request ID]]="","",IFERROR(VLOOKUP([@[Request Type]],'Settings &amp; Lists'!$A$5:$C$8,2,FALSE),""))</f>
        <v/>
      </c>
      <c r="Q114" s="25">
        <f>IF(OR([@[Request ID]]="",[@[Date Received]]="",[@[SLA Days]]=""),"",WORKDAY([@[Date Received]],[@[SLA Days]],'Settings &amp; Lists'!$G$13:$G$22))</f>
        <v/>
      </c>
      <c r="R114" s="24">
        <f>IF(OR([@[Request ID]]="",[@[Date Received]]=""),"",MAX(0,NETWORKDAYS([@[Date Received]],IF([@[Date Closed]]&lt;&gt;"",[@[Date Closed]],TODAY()),'Settings &amp; Lists'!$G$13:$G$22)-1))</f>
        <v/>
      </c>
      <c r="S114" s="24">
        <f>IF(OR([@[Request ID]]="",[@[Date Received]]="",[@[Date Sent]]=""),"",MAX(0,NETWORKDAYS([@[Date Received]],[@[Date Sent]],'Settings &amp; Lists'!$G$13:$G$22)-1))</f>
        <v/>
      </c>
      <c r="T114" s="24">
        <f>IF(OR([@[Request ID]]="",[@[Due Date]]="",OR([@[Status]]="Sent",[@[Status]]="Canceled")),"",IF(TODAY()&lt;=[@[Due Date]],NETWORKDAYS(TODAY(),[@[Due Date]],'Settings &amp; Lists'!$G$13:$G$22)-1,-(NETWORKDAYS([@[Due Date]],TODAY(),'Settings &amp; Lists'!$G$13:$G$22)-1)))</f>
        <v/>
      </c>
      <c r="U114" s="26">
        <f>IF(OR([@[Request ID]]="",[@[Due Date]]="",[@[Status]]="Sent",[@[Status]]="Canceled"),"",IF(TODAY()&gt;[@[Due Date]],"OVERDUE",""))</f>
        <v/>
      </c>
      <c r="V11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4" s="22" t="n"/>
      <c r="X114" s="21" t="n"/>
    </row>
    <row r="115">
      <c r="A115" s="20" t="n"/>
      <c r="B115" s="21" t="n"/>
      <c r="C115" s="20" t="n"/>
      <c r="D115" s="20" t="n"/>
      <c r="E115" s="20" t="n"/>
      <c r="F115" s="20" t="n"/>
      <c r="G115" s="22" t="n"/>
      <c r="H115" s="20" t="n"/>
      <c r="I115" s="20" t="n"/>
      <c r="J115" s="20" t="n"/>
      <c r="K115" s="22" t="n"/>
      <c r="L115" s="20" t="n"/>
      <c r="M115" s="39">
        <f>IF([@[Request ID]]="","",IFERROR(VLOOKUP([@[Request Type]],'Settings &amp; Lists'!$A$5:$C$8,3,FALSE),""))</f>
        <v/>
      </c>
      <c r="N115" s="21" t="n"/>
      <c r="O115" s="21" t="n"/>
      <c r="P115" s="24">
        <f>IF([@[Request ID]]="","",IFERROR(VLOOKUP([@[Request Type]],'Settings &amp; Lists'!$A$5:$C$8,2,FALSE),""))</f>
        <v/>
      </c>
      <c r="Q115" s="25">
        <f>IF(OR([@[Request ID]]="",[@[Date Received]]="",[@[SLA Days]]=""),"",WORKDAY([@[Date Received]],[@[SLA Days]],'Settings &amp; Lists'!$G$13:$G$22))</f>
        <v/>
      </c>
      <c r="R115" s="24">
        <f>IF(OR([@[Request ID]]="",[@[Date Received]]=""),"",MAX(0,NETWORKDAYS([@[Date Received]],IF([@[Date Closed]]&lt;&gt;"",[@[Date Closed]],TODAY()),'Settings &amp; Lists'!$G$13:$G$22)-1))</f>
        <v/>
      </c>
      <c r="S115" s="24">
        <f>IF(OR([@[Request ID]]="",[@[Date Received]]="",[@[Date Sent]]=""),"",MAX(0,NETWORKDAYS([@[Date Received]],[@[Date Sent]],'Settings &amp; Lists'!$G$13:$G$22)-1))</f>
        <v/>
      </c>
      <c r="T115" s="24">
        <f>IF(OR([@[Request ID]]="",[@[Due Date]]="",OR([@[Status]]="Sent",[@[Status]]="Canceled")),"",IF(TODAY()&lt;=[@[Due Date]],NETWORKDAYS(TODAY(),[@[Due Date]],'Settings &amp; Lists'!$G$13:$G$22)-1,-(NETWORKDAYS([@[Due Date]],TODAY(),'Settings &amp; Lists'!$G$13:$G$22)-1)))</f>
        <v/>
      </c>
      <c r="U115" s="26">
        <f>IF(OR([@[Request ID]]="",[@[Due Date]]="",[@[Status]]="Sent",[@[Status]]="Canceled"),"",IF(TODAY()&gt;[@[Due Date]],"OVERDUE",""))</f>
        <v/>
      </c>
      <c r="V11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5" s="22" t="n"/>
      <c r="X115" s="21" t="n"/>
    </row>
    <row r="116">
      <c r="A116" s="20" t="n"/>
      <c r="B116" s="21" t="n"/>
      <c r="C116" s="20" t="n"/>
      <c r="D116" s="20" t="n"/>
      <c r="E116" s="20" t="n"/>
      <c r="F116" s="20" t="n"/>
      <c r="G116" s="22" t="n"/>
      <c r="H116" s="20" t="n"/>
      <c r="I116" s="20" t="n"/>
      <c r="J116" s="20" t="n"/>
      <c r="K116" s="22" t="n"/>
      <c r="L116" s="20" t="n"/>
      <c r="M116" s="39">
        <f>IF([@[Request ID]]="","",IFERROR(VLOOKUP([@[Request Type]],'Settings &amp; Lists'!$A$5:$C$8,3,FALSE),""))</f>
        <v/>
      </c>
      <c r="N116" s="21" t="n"/>
      <c r="O116" s="21" t="n"/>
      <c r="P116" s="24">
        <f>IF([@[Request ID]]="","",IFERROR(VLOOKUP([@[Request Type]],'Settings &amp; Lists'!$A$5:$C$8,2,FALSE),""))</f>
        <v/>
      </c>
      <c r="Q116" s="25">
        <f>IF(OR([@[Request ID]]="",[@[Date Received]]="",[@[SLA Days]]=""),"",WORKDAY([@[Date Received]],[@[SLA Days]],'Settings &amp; Lists'!$G$13:$G$22))</f>
        <v/>
      </c>
      <c r="R116" s="24">
        <f>IF(OR([@[Request ID]]="",[@[Date Received]]=""),"",MAX(0,NETWORKDAYS([@[Date Received]],IF([@[Date Closed]]&lt;&gt;"",[@[Date Closed]],TODAY()),'Settings &amp; Lists'!$G$13:$G$22)-1))</f>
        <v/>
      </c>
      <c r="S116" s="24">
        <f>IF(OR([@[Request ID]]="",[@[Date Received]]="",[@[Date Sent]]=""),"",MAX(0,NETWORKDAYS([@[Date Received]],[@[Date Sent]],'Settings &amp; Lists'!$G$13:$G$22)-1))</f>
        <v/>
      </c>
      <c r="T116" s="24">
        <f>IF(OR([@[Request ID]]="",[@[Due Date]]="",OR([@[Status]]="Sent",[@[Status]]="Canceled")),"",IF(TODAY()&lt;=[@[Due Date]],NETWORKDAYS(TODAY(),[@[Due Date]],'Settings &amp; Lists'!$G$13:$G$22)-1,-(NETWORKDAYS([@[Due Date]],TODAY(),'Settings &amp; Lists'!$G$13:$G$22)-1)))</f>
        <v/>
      </c>
      <c r="U116" s="26">
        <f>IF(OR([@[Request ID]]="",[@[Due Date]]="",[@[Status]]="Sent",[@[Status]]="Canceled"),"",IF(TODAY()&gt;[@[Due Date]],"OVERDUE",""))</f>
        <v/>
      </c>
      <c r="V11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6" s="22" t="n"/>
      <c r="X116" s="21" t="n"/>
    </row>
    <row r="117">
      <c r="A117" s="20" t="n"/>
      <c r="B117" s="21" t="n"/>
      <c r="C117" s="20" t="n"/>
      <c r="D117" s="20" t="n"/>
      <c r="E117" s="20" t="n"/>
      <c r="F117" s="20" t="n"/>
      <c r="G117" s="22" t="n"/>
      <c r="H117" s="20" t="n"/>
      <c r="I117" s="20" t="n"/>
      <c r="J117" s="20" t="n"/>
      <c r="K117" s="22" t="n"/>
      <c r="L117" s="20" t="n"/>
      <c r="M117" s="39">
        <f>IF([@[Request ID]]="","",IFERROR(VLOOKUP([@[Request Type]],'Settings &amp; Lists'!$A$5:$C$8,3,FALSE),""))</f>
        <v/>
      </c>
      <c r="N117" s="21" t="n"/>
      <c r="O117" s="21" t="n"/>
      <c r="P117" s="24">
        <f>IF([@[Request ID]]="","",IFERROR(VLOOKUP([@[Request Type]],'Settings &amp; Lists'!$A$5:$C$8,2,FALSE),""))</f>
        <v/>
      </c>
      <c r="Q117" s="25">
        <f>IF(OR([@[Request ID]]="",[@[Date Received]]="",[@[SLA Days]]=""),"",WORKDAY([@[Date Received]],[@[SLA Days]],'Settings &amp; Lists'!$G$13:$G$22))</f>
        <v/>
      </c>
      <c r="R117" s="24">
        <f>IF(OR([@[Request ID]]="",[@[Date Received]]=""),"",MAX(0,NETWORKDAYS([@[Date Received]],IF([@[Date Closed]]&lt;&gt;"",[@[Date Closed]],TODAY()),'Settings &amp; Lists'!$G$13:$G$22)-1))</f>
        <v/>
      </c>
      <c r="S117" s="24">
        <f>IF(OR([@[Request ID]]="",[@[Date Received]]="",[@[Date Sent]]=""),"",MAX(0,NETWORKDAYS([@[Date Received]],[@[Date Sent]],'Settings &amp; Lists'!$G$13:$G$22)-1))</f>
        <v/>
      </c>
      <c r="T117" s="24">
        <f>IF(OR([@[Request ID]]="",[@[Due Date]]="",OR([@[Status]]="Sent",[@[Status]]="Canceled")),"",IF(TODAY()&lt;=[@[Due Date]],NETWORKDAYS(TODAY(),[@[Due Date]],'Settings &amp; Lists'!$G$13:$G$22)-1,-(NETWORKDAYS([@[Due Date]],TODAY(),'Settings &amp; Lists'!$G$13:$G$22)-1)))</f>
        <v/>
      </c>
      <c r="U117" s="26">
        <f>IF(OR([@[Request ID]]="",[@[Due Date]]="",[@[Status]]="Sent",[@[Status]]="Canceled"),"",IF(TODAY()&gt;[@[Due Date]],"OVERDUE",""))</f>
        <v/>
      </c>
      <c r="V11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7" s="22" t="n"/>
      <c r="X117" s="21" t="n"/>
    </row>
    <row r="118">
      <c r="A118" s="20" t="n"/>
      <c r="B118" s="21" t="n"/>
      <c r="C118" s="20" t="n"/>
      <c r="D118" s="20" t="n"/>
      <c r="E118" s="20" t="n"/>
      <c r="F118" s="20" t="n"/>
      <c r="G118" s="22" t="n"/>
      <c r="H118" s="20" t="n"/>
      <c r="I118" s="20" t="n"/>
      <c r="J118" s="20" t="n"/>
      <c r="K118" s="22" t="n"/>
      <c r="L118" s="20" t="n"/>
      <c r="M118" s="39">
        <f>IF([@[Request ID]]="","",IFERROR(VLOOKUP([@[Request Type]],'Settings &amp; Lists'!$A$5:$C$8,3,FALSE),""))</f>
        <v/>
      </c>
      <c r="N118" s="21" t="n"/>
      <c r="O118" s="21" t="n"/>
      <c r="P118" s="24">
        <f>IF([@[Request ID]]="","",IFERROR(VLOOKUP([@[Request Type]],'Settings &amp; Lists'!$A$5:$C$8,2,FALSE),""))</f>
        <v/>
      </c>
      <c r="Q118" s="25">
        <f>IF(OR([@[Request ID]]="",[@[Date Received]]="",[@[SLA Days]]=""),"",WORKDAY([@[Date Received]],[@[SLA Days]],'Settings &amp; Lists'!$G$13:$G$22))</f>
        <v/>
      </c>
      <c r="R118" s="24">
        <f>IF(OR([@[Request ID]]="",[@[Date Received]]=""),"",MAX(0,NETWORKDAYS([@[Date Received]],IF([@[Date Closed]]&lt;&gt;"",[@[Date Closed]],TODAY()),'Settings &amp; Lists'!$G$13:$G$22)-1))</f>
        <v/>
      </c>
      <c r="S118" s="24">
        <f>IF(OR([@[Request ID]]="",[@[Date Received]]="",[@[Date Sent]]=""),"",MAX(0,NETWORKDAYS([@[Date Received]],[@[Date Sent]],'Settings &amp; Lists'!$G$13:$G$22)-1))</f>
        <v/>
      </c>
      <c r="T118" s="24">
        <f>IF(OR([@[Request ID]]="",[@[Due Date]]="",OR([@[Status]]="Sent",[@[Status]]="Canceled")),"",IF(TODAY()&lt;=[@[Due Date]],NETWORKDAYS(TODAY(),[@[Due Date]],'Settings &amp; Lists'!$G$13:$G$22)-1,-(NETWORKDAYS([@[Due Date]],TODAY(),'Settings &amp; Lists'!$G$13:$G$22)-1)))</f>
        <v/>
      </c>
      <c r="U118" s="26">
        <f>IF(OR([@[Request ID]]="",[@[Due Date]]="",[@[Status]]="Sent",[@[Status]]="Canceled"),"",IF(TODAY()&gt;[@[Due Date]],"OVERDUE",""))</f>
        <v/>
      </c>
      <c r="V11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8" s="22" t="n"/>
      <c r="X118" s="21" t="n"/>
    </row>
    <row r="119">
      <c r="A119" s="20" t="n"/>
      <c r="B119" s="21" t="n"/>
      <c r="C119" s="20" t="n"/>
      <c r="D119" s="20" t="n"/>
      <c r="E119" s="20" t="n"/>
      <c r="F119" s="20" t="n"/>
      <c r="G119" s="22" t="n"/>
      <c r="H119" s="20" t="n"/>
      <c r="I119" s="20" t="n"/>
      <c r="J119" s="20" t="n"/>
      <c r="K119" s="22" t="n"/>
      <c r="L119" s="20" t="n"/>
      <c r="M119" s="39">
        <f>IF([@[Request ID]]="","",IFERROR(VLOOKUP([@[Request Type]],'Settings &amp; Lists'!$A$5:$C$8,3,FALSE),""))</f>
        <v/>
      </c>
      <c r="N119" s="21" t="n"/>
      <c r="O119" s="21" t="n"/>
      <c r="P119" s="24">
        <f>IF([@[Request ID]]="","",IFERROR(VLOOKUP([@[Request Type]],'Settings &amp; Lists'!$A$5:$C$8,2,FALSE),""))</f>
        <v/>
      </c>
      <c r="Q119" s="25">
        <f>IF(OR([@[Request ID]]="",[@[Date Received]]="",[@[SLA Days]]=""),"",WORKDAY([@[Date Received]],[@[SLA Days]],'Settings &amp; Lists'!$G$13:$G$22))</f>
        <v/>
      </c>
      <c r="R119" s="24">
        <f>IF(OR([@[Request ID]]="",[@[Date Received]]=""),"",MAX(0,NETWORKDAYS([@[Date Received]],IF([@[Date Closed]]&lt;&gt;"",[@[Date Closed]],TODAY()),'Settings &amp; Lists'!$G$13:$G$22)-1))</f>
        <v/>
      </c>
      <c r="S119" s="24">
        <f>IF(OR([@[Request ID]]="",[@[Date Received]]="",[@[Date Sent]]=""),"",MAX(0,NETWORKDAYS([@[Date Received]],[@[Date Sent]],'Settings &amp; Lists'!$G$13:$G$22)-1))</f>
        <v/>
      </c>
      <c r="T119" s="24">
        <f>IF(OR([@[Request ID]]="",[@[Due Date]]="",OR([@[Status]]="Sent",[@[Status]]="Canceled")),"",IF(TODAY()&lt;=[@[Due Date]],NETWORKDAYS(TODAY(),[@[Due Date]],'Settings &amp; Lists'!$G$13:$G$22)-1,-(NETWORKDAYS([@[Due Date]],TODAY(),'Settings &amp; Lists'!$G$13:$G$22)-1)))</f>
        <v/>
      </c>
      <c r="U119" s="26">
        <f>IF(OR([@[Request ID]]="",[@[Due Date]]="",[@[Status]]="Sent",[@[Status]]="Canceled"),"",IF(TODAY()&gt;[@[Due Date]],"OVERDUE",""))</f>
        <v/>
      </c>
      <c r="V11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19" s="22" t="n"/>
      <c r="X119" s="21" t="n"/>
    </row>
    <row r="120">
      <c r="A120" s="20" t="n"/>
      <c r="B120" s="21" t="n"/>
      <c r="C120" s="20" t="n"/>
      <c r="D120" s="20" t="n"/>
      <c r="E120" s="20" t="n"/>
      <c r="F120" s="20" t="n"/>
      <c r="G120" s="22" t="n"/>
      <c r="H120" s="20" t="n"/>
      <c r="I120" s="20" t="n"/>
      <c r="J120" s="20" t="n"/>
      <c r="K120" s="22" t="n"/>
      <c r="L120" s="20" t="n"/>
      <c r="M120" s="39">
        <f>IF([@[Request ID]]="","",IFERROR(VLOOKUP([@[Request Type]],'Settings &amp; Lists'!$A$5:$C$8,3,FALSE),""))</f>
        <v/>
      </c>
      <c r="N120" s="21" t="n"/>
      <c r="O120" s="21" t="n"/>
      <c r="P120" s="24">
        <f>IF([@[Request ID]]="","",IFERROR(VLOOKUP([@[Request Type]],'Settings &amp; Lists'!$A$5:$C$8,2,FALSE),""))</f>
        <v/>
      </c>
      <c r="Q120" s="25">
        <f>IF(OR([@[Request ID]]="",[@[Date Received]]="",[@[SLA Days]]=""),"",WORKDAY([@[Date Received]],[@[SLA Days]],'Settings &amp; Lists'!$G$13:$G$22))</f>
        <v/>
      </c>
      <c r="R120" s="24">
        <f>IF(OR([@[Request ID]]="",[@[Date Received]]=""),"",MAX(0,NETWORKDAYS([@[Date Received]],IF([@[Date Closed]]&lt;&gt;"",[@[Date Closed]],TODAY()),'Settings &amp; Lists'!$G$13:$G$22)-1))</f>
        <v/>
      </c>
      <c r="S120" s="24">
        <f>IF(OR([@[Request ID]]="",[@[Date Received]]="",[@[Date Sent]]=""),"",MAX(0,NETWORKDAYS([@[Date Received]],[@[Date Sent]],'Settings &amp; Lists'!$G$13:$G$22)-1))</f>
        <v/>
      </c>
      <c r="T120" s="24">
        <f>IF(OR([@[Request ID]]="",[@[Due Date]]="",OR([@[Status]]="Sent",[@[Status]]="Canceled")),"",IF(TODAY()&lt;=[@[Due Date]],NETWORKDAYS(TODAY(),[@[Due Date]],'Settings &amp; Lists'!$G$13:$G$22)-1,-(NETWORKDAYS([@[Due Date]],TODAY(),'Settings &amp; Lists'!$G$13:$G$22)-1)))</f>
        <v/>
      </c>
      <c r="U120" s="26">
        <f>IF(OR([@[Request ID]]="",[@[Due Date]]="",[@[Status]]="Sent",[@[Status]]="Canceled"),"",IF(TODAY()&gt;[@[Due Date]],"OVERDUE",""))</f>
        <v/>
      </c>
      <c r="V12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0" s="22" t="n"/>
      <c r="X120" s="21" t="n"/>
    </row>
    <row r="121">
      <c r="A121" s="20" t="n"/>
      <c r="B121" s="21" t="n"/>
      <c r="C121" s="20" t="n"/>
      <c r="D121" s="20" t="n"/>
      <c r="E121" s="20" t="n"/>
      <c r="F121" s="20" t="n"/>
      <c r="G121" s="22" t="n"/>
      <c r="H121" s="20" t="n"/>
      <c r="I121" s="20" t="n"/>
      <c r="J121" s="20" t="n"/>
      <c r="K121" s="22" t="n"/>
      <c r="L121" s="20" t="n"/>
      <c r="M121" s="39">
        <f>IF([@[Request ID]]="","",IFERROR(VLOOKUP([@[Request Type]],'Settings &amp; Lists'!$A$5:$C$8,3,FALSE),""))</f>
        <v/>
      </c>
      <c r="N121" s="21" t="n"/>
      <c r="O121" s="21" t="n"/>
      <c r="P121" s="24">
        <f>IF([@[Request ID]]="","",IFERROR(VLOOKUP([@[Request Type]],'Settings &amp; Lists'!$A$5:$C$8,2,FALSE),""))</f>
        <v/>
      </c>
      <c r="Q121" s="25">
        <f>IF(OR([@[Request ID]]="",[@[Date Received]]="",[@[SLA Days]]=""),"",WORKDAY([@[Date Received]],[@[SLA Days]],'Settings &amp; Lists'!$G$13:$G$22))</f>
        <v/>
      </c>
      <c r="R121" s="24">
        <f>IF(OR([@[Request ID]]="",[@[Date Received]]=""),"",MAX(0,NETWORKDAYS([@[Date Received]],IF([@[Date Closed]]&lt;&gt;"",[@[Date Closed]],TODAY()),'Settings &amp; Lists'!$G$13:$G$22)-1))</f>
        <v/>
      </c>
      <c r="S121" s="24">
        <f>IF(OR([@[Request ID]]="",[@[Date Received]]="",[@[Date Sent]]=""),"",MAX(0,NETWORKDAYS([@[Date Received]],[@[Date Sent]],'Settings &amp; Lists'!$G$13:$G$22)-1))</f>
        <v/>
      </c>
      <c r="T121" s="24">
        <f>IF(OR([@[Request ID]]="",[@[Due Date]]="",OR([@[Status]]="Sent",[@[Status]]="Canceled")),"",IF(TODAY()&lt;=[@[Due Date]],NETWORKDAYS(TODAY(),[@[Due Date]],'Settings &amp; Lists'!$G$13:$G$22)-1,-(NETWORKDAYS([@[Due Date]],TODAY(),'Settings &amp; Lists'!$G$13:$G$22)-1)))</f>
        <v/>
      </c>
      <c r="U121" s="26">
        <f>IF(OR([@[Request ID]]="",[@[Due Date]]="",[@[Status]]="Sent",[@[Status]]="Canceled"),"",IF(TODAY()&gt;[@[Due Date]],"OVERDUE",""))</f>
        <v/>
      </c>
      <c r="V12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1" s="22" t="n"/>
      <c r="X121" s="21" t="n"/>
    </row>
    <row r="122">
      <c r="A122" s="20" t="n"/>
      <c r="B122" s="21" t="n"/>
      <c r="C122" s="20" t="n"/>
      <c r="D122" s="20" t="n"/>
      <c r="E122" s="20" t="n"/>
      <c r="F122" s="20" t="n"/>
      <c r="G122" s="22" t="n"/>
      <c r="H122" s="20" t="n"/>
      <c r="I122" s="20" t="n"/>
      <c r="J122" s="20" t="n"/>
      <c r="K122" s="22" t="n"/>
      <c r="L122" s="20" t="n"/>
      <c r="M122" s="39">
        <f>IF([@[Request ID]]="","",IFERROR(VLOOKUP([@[Request Type]],'Settings &amp; Lists'!$A$5:$C$8,3,FALSE),""))</f>
        <v/>
      </c>
      <c r="N122" s="21" t="n"/>
      <c r="O122" s="21" t="n"/>
      <c r="P122" s="24">
        <f>IF([@[Request ID]]="","",IFERROR(VLOOKUP([@[Request Type]],'Settings &amp; Lists'!$A$5:$C$8,2,FALSE),""))</f>
        <v/>
      </c>
      <c r="Q122" s="25">
        <f>IF(OR([@[Request ID]]="",[@[Date Received]]="",[@[SLA Days]]=""),"",WORKDAY([@[Date Received]],[@[SLA Days]],'Settings &amp; Lists'!$G$13:$G$22))</f>
        <v/>
      </c>
      <c r="R122" s="24">
        <f>IF(OR([@[Request ID]]="",[@[Date Received]]=""),"",MAX(0,NETWORKDAYS([@[Date Received]],IF([@[Date Closed]]&lt;&gt;"",[@[Date Closed]],TODAY()),'Settings &amp; Lists'!$G$13:$G$22)-1))</f>
        <v/>
      </c>
      <c r="S122" s="24">
        <f>IF(OR([@[Request ID]]="",[@[Date Received]]="",[@[Date Sent]]=""),"",MAX(0,NETWORKDAYS([@[Date Received]],[@[Date Sent]],'Settings &amp; Lists'!$G$13:$G$22)-1))</f>
        <v/>
      </c>
      <c r="T122" s="24">
        <f>IF(OR([@[Request ID]]="",[@[Due Date]]="",OR([@[Status]]="Sent",[@[Status]]="Canceled")),"",IF(TODAY()&lt;=[@[Due Date]],NETWORKDAYS(TODAY(),[@[Due Date]],'Settings &amp; Lists'!$G$13:$G$22)-1,-(NETWORKDAYS([@[Due Date]],TODAY(),'Settings &amp; Lists'!$G$13:$G$22)-1)))</f>
        <v/>
      </c>
      <c r="U122" s="26">
        <f>IF(OR([@[Request ID]]="",[@[Due Date]]="",[@[Status]]="Sent",[@[Status]]="Canceled"),"",IF(TODAY()&gt;[@[Due Date]],"OVERDUE",""))</f>
        <v/>
      </c>
      <c r="V12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2" s="22" t="n"/>
      <c r="X122" s="21" t="n"/>
    </row>
    <row r="123">
      <c r="A123" s="20" t="n"/>
      <c r="B123" s="21" t="n"/>
      <c r="C123" s="20" t="n"/>
      <c r="D123" s="20" t="n"/>
      <c r="E123" s="20" t="n"/>
      <c r="F123" s="20" t="n"/>
      <c r="G123" s="22" t="n"/>
      <c r="H123" s="20" t="n"/>
      <c r="I123" s="20" t="n"/>
      <c r="J123" s="20" t="n"/>
      <c r="K123" s="22" t="n"/>
      <c r="L123" s="20" t="n"/>
      <c r="M123" s="39">
        <f>IF([@[Request ID]]="","",IFERROR(VLOOKUP([@[Request Type]],'Settings &amp; Lists'!$A$5:$C$8,3,FALSE),""))</f>
        <v/>
      </c>
      <c r="N123" s="21" t="n"/>
      <c r="O123" s="21" t="n"/>
      <c r="P123" s="24">
        <f>IF([@[Request ID]]="","",IFERROR(VLOOKUP([@[Request Type]],'Settings &amp; Lists'!$A$5:$C$8,2,FALSE),""))</f>
        <v/>
      </c>
      <c r="Q123" s="25">
        <f>IF(OR([@[Request ID]]="",[@[Date Received]]="",[@[SLA Days]]=""),"",WORKDAY([@[Date Received]],[@[SLA Days]],'Settings &amp; Lists'!$G$13:$G$22))</f>
        <v/>
      </c>
      <c r="R123" s="24">
        <f>IF(OR([@[Request ID]]="",[@[Date Received]]=""),"",MAX(0,NETWORKDAYS([@[Date Received]],IF([@[Date Closed]]&lt;&gt;"",[@[Date Closed]],TODAY()),'Settings &amp; Lists'!$G$13:$G$22)-1))</f>
        <v/>
      </c>
      <c r="S123" s="24">
        <f>IF(OR([@[Request ID]]="",[@[Date Received]]="",[@[Date Sent]]=""),"",MAX(0,NETWORKDAYS([@[Date Received]],[@[Date Sent]],'Settings &amp; Lists'!$G$13:$G$22)-1))</f>
        <v/>
      </c>
      <c r="T123" s="24">
        <f>IF(OR([@[Request ID]]="",[@[Due Date]]="",OR([@[Status]]="Sent",[@[Status]]="Canceled")),"",IF(TODAY()&lt;=[@[Due Date]],NETWORKDAYS(TODAY(),[@[Due Date]],'Settings &amp; Lists'!$G$13:$G$22)-1,-(NETWORKDAYS([@[Due Date]],TODAY(),'Settings &amp; Lists'!$G$13:$G$22)-1)))</f>
        <v/>
      </c>
      <c r="U123" s="26">
        <f>IF(OR([@[Request ID]]="",[@[Due Date]]="",[@[Status]]="Sent",[@[Status]]="Canceled"),"",IF(TODAY()&gt;[@[Due Date]],"OVERDUE",""))</f>
        <v/>
      </c>
      <c r="V12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3" s="22" t="n"/>
      <c r="X123" s="21" t="n"/>
    </row>
    <row r="124">
      <c r="A124" s="20" t="n"/>
      <c r="B124" s="21" t="n"/>
      <c r="C124" s="20" t="n"/>
      <c r="D124" s="20" t="n"/>
      <c r="E124" s="20" t="n"/>
      <c r="F124" s="20" t="n"/>
      <c r="G124" s="22" t="n"/>
      <c r="H124" s="20" t="n"/>
      <c r="I124" s="20" t="n"/>
      <c r="J124" s="20" t="n"/>
      <c r="K124" s="22" t="n"/>
      <c r="L124" s="20" t="n"/>
      <c r="M124" s="39">
        <f>IF([@[Request ID]]="","",IFERROR(VLOOKUP([@[Request Type]],'Settings &amp; Lists'!$A$5:$C$8,3,FALSE),""))</f>
        <v/>
      </c>
      <c r="N124" s="21" t="n"/>
      <c r="O124" s="21" t="n"/>
      <c r="P124" s="24">
        <f>IF([@[Request ID]]="","",IFERROR(VLOOKUP([@[Request Type]],'Settings &amp; Lists'!$A$5:$C$8,2,FALSE),""))</f>
        <v/>
      </c>
      <c r="Q124" s="25">
        <f>IF(OR([@[Request ID]]="",[@[Date Received]]="",[@[SLA Days]]=""),"",WORKDAY([@[Date Received]],[@[SLA Days]],'Settings &amp; Lists'!$G$13:$G$22))</f>
        <v/>
      </c>
      <c r="R124" s="24">
        <f>IF(OR([@[Request ID]]="",[@[Date Received]]=""),"",MAX(0,NETWORKDAYS([@[Date Received]],IF([@[Date Closed]]&lt;&gt;"",[@[Date Closed]],TODAY()),'Settings &amp; Lists'!$G$13:$G$22)-1))</f>
        <v/>
      </c>
      <c r="S124" s="24">
        <f>IF(OR([@[Request ID]]="",[@[Date Received]]="",[@[Date Sent]]=""),"",MAX(0,NETWORKDAYS([@[Date Received]],[@[Date Sent]],'Settings &amp; Lists'!$G$13:$G$22)-1))</f>
        <v/>
      </c>
      <c r="T124" s="24">
        <f>IF(OR([@[Request ID]]="",[@[Due Date]]="",OR([@[Status]]="Sent",[@[Status]]="Canceled")),"",IF(TODAY()&lt;=[@[Due Date]],NETWORKDAYS(TODAY(),[@[Due Date]],'Settings &amp; Lists'!$G$13:$G$22)-1,-(NETWORKDAYS([@[Due Date]],TODAY(),'Settings &amp; Lists'!$G$13:$G$22)-1)))</f>
        <v/>
      </c>
      <c r="U124" s="26">
        <f>IF(OR([@[Request ID]]="",[@[Due Date]]="",[@[Status]]="Sent",[@[Status]]="Canceled"),"",IF(TODAY()&gt;[@[Due Date]],"OVERDUE",""))</f>
        <v/>
      </c>
      <c r="V12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4" s="22" t="n"/>
      <c r="X124" s="21" t="n"/>
    </row>
    <row r="125">
      <c r="A125" s="20" t="n"/>
      <c r="B125" s="21" t="n"/>
      <c r="C125" s="20" t="n"/>
      <c r="D125" s="20" t="n"/>
      <c r="E125" s="20" t="n"/>
      <c r="F125" s="20" t="n"/>
      <c r="G125" s="22" t="n"/>
      <c r="H125" s="20" t="n"/>
      <c r="I125" s="20" t="n"/>
      <c r="J125" s="20" t="n"/>
      <c r="K125" s="22" t="n"/>
      <c r="L125" s="20" t="n"/>
      <c r="M125" s="39">
        <f>IF([@[Request ID]]="","",IFERROR(VLOOKUP([@[Request Type]],'Settings &amp; Lists'!$A$5:$C$8,3,FALSE),""))</f>
        <v/>
      </c>
      <c r="N125" s="21" t="n"/>
      <c r="O125" s="21" t="n"/>
      <c r="P125" s="24">
        <f>IF([@[Request ID]]="","",IFERROR(VLOOKUP([@[Request Type]],'Settings &amp; Lists'!$A$5:$C$8,2,FALSE),""))</f>
        <v/>
      </c>
      <c r="Q125" s="25">
        <f>IF(OR([@[Request ID]]="",[@[Date Received]]="",[@[SLA Days]]=""),"",WORKDAY([@[Date Received]],[@[SLA Days]],'Settings &amp; Lists'!$G$13:$G$22))</f>
        <v/>
      </c>
      <c r="R125" s="24">
        <f>IF(OR([@[Request ID]]="",[@[Date Received]]=""),"",MAX(0,NETWORKDAYS([@[Date Received]],IF([@[Date Closed]]&lt;&gt;"",[@[Date Closed]],TODAY()),'Settings &amp; Lists'!$G$13:$G$22)-1))</f>
        <v/>
      </c>
      <c r="S125" s="24">
        <f>IF(OR([@[Request ID]]="",[@[Date Received]]="",[@[Date Sent]]=""),"",MAX(0,NETWORKDAYS([@[Date Received]],[@[Date Sent]],'Settings &amp; Lists'!$G$13:$G$22)-1))</f>
        <v/>
      </c>
      <c r="T125" s="24">
        <f>IF(OR([@[Request ID]]="",[@[Due Date]]="",OR([@[Status]]="Sent",[@[Status]]="Canceled")),"",IF(TODAY()&lt;=[@[Due Date]],NETWORKDAYS(TODAY(),[@[Due Date]],'Settings &amp; Lists'!$G$13:$G$22)-1,-(NETWORKDAYS([@[Due Date]],TODAY(),'Settings &amp; Lists'!$G$13:$G$22)-1)))</f>
        <v/>
      </c>
      <c r="U125" s="26">
        <f>IF(OR([@[Request ID]]="",[@[Due Date]]="",[@[Status]]="Sent",[@[Status]]="Canceled"),"",IF(TODAY()&gt;[@[Due Date]],"OVERDUE",""))</f>
        <v/>
      </c>
      <c r="V12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5" s="22" t="n"/>
      <c r="X125" s="21" t="n"/>
    </row>
    <row r="126">
      <c r="A126" s="20" t="n"/>
      <c r="B126" s="21" t="n"/>
      <c r="C126" s="20" t="n"/>
      <c r="D126" s="20" t="n"/>
      <c r="E126" s="20" t="n"/>
      <c r="F126" s="20" t="n"/>
      <c r="G126" s="22" t="n"/>
      <c r="H126" s="20" t="n"/>
      <c r="I126" s="20" t="n"/>
      <c r="J126" s="20" t="n"/>
      <c r="K126" s="22" t="n"/>
      <c r="L126" s="20" t="n"/>
      <c r="M126" s="39">
        <f>IF([@[Request ID]]="","",IFERROR(VLOOKUP([@[Request Type]],'Settings &amp; Lists'!$A$5:$C$8,3,FALSE),""))</f>
        <v/>
      </c>
      <c r="N126" s="21" t="n"/>
      <c r="O126" s="21" t="n"/>
      <c r="P126" s="24">
        <f>IF([@[Request ID]]="","",IFERROR(VLOOKUP([@[Request Type]],'Settings &amp; Lists'!$A$5:$C$8,2,FALSE),""))</f>
        <v/>
      </c>
      <c r="Q126" s="25">
        <f>IF(OR([@[Request ID]]="",[@[Date Received]]="",[@[SLA Days]]=""),"",WORKDAY([@[Date Received]],[@[SLA Days]],'Settings &amp; Lists'!$G$13:$G$22))</f>
        <v/>
      </c>
      <c r="R126" s="24">
        <f>IF(OR([@[Request ID]]="",[@[Date Received]]=""),"",MAX(0,NETWORKDAYS([@[Date Received]],IF([@[Date Closed]]&lt;&gt;"",[@[Date Closed]],TODAY()),'Settings &amp; Lists'!$G$13:$G$22)-1))</f>
        <v/>
      </c>
      <c r="S126" s="24">
        <f>IF(OR([@[Request ID]]="",[@[Date Received]]="",[@[Date Sent]]=""),"",MAX(0,NETWORKDAYS([@[Date Received]],[@[Date Sent]],'Settings &amp; Lists'!$G$13:$G$22)-1))</f>
        <v/>
      </c>
      <c r="T126" s="24">
        <f>IF(OR([@[Request ID]]="",[@[Due Date]]="",OR([@[Status]]="Sent",[@[Status]]="Canceled")),"",IF(TODAY()&lt;=[@[Due Date]],NETWORKDAYS(TODAY(),[@[Due Date]],'Settings &amp; Lists'!$G$13:$G$22)-1,-(NETWORKDAYS([@[Due Date]],TODAY(),'Settings &amp; Lists'!$G$13:$G$22)-1)))</f>
        <v/>
      </c>
      <c r="U126" s="26">
        <f>IF(OR([@[Request ID]]="",[@[Due Date]]="",[@[Status]]="Sent",[@[Status]]="Canceled"),"",IF(TODAY()&gt;[@[Due Date]],"OVERDUE",""))</f>
        <v/>
      </c>
      <c r="V12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6" s="22" t="n"/>
      <c r="X126" s="21" t="n"/>
    </row>
    <row r="127">
      <c r="A127" s="20" t="n"/>
      <c r="B127" s="21" t="n"/>
      <c r="C127" s="20" t="n"/>
      <c r="D127" s="20" t="n"/>
      <c r="E127" s="20" t="n"/>
      <c r="F127" s="20" t="n"/>
      <c r="G127" s="22" t="n"/>
      <c r="H127" s="20" t="n"/>
      <c r="I127" s="20" t="n"/>
      <c r="J127" s="20" t="n"/>
      <c r="K127" s="22" t="n"/>
      <c r="L127" s="20" t="n"/>
      <c r="M127" s="39">
        <f>IF([@[Request ID]]="","",IFERROR(VLOOKUP([@[Request Type]],'Settings &amp; Lists'!$A$5:$C$8,3,FALSE),""))</f>
        <v/>
      </c>
      <c r="N127" s="21" t="n"/>
      <c r="O127" s="21" t="n"/>
      <c r="P127" s="24">
        <f>IF([@[Request ID]]="","",IFERROR(VLOOKUP([@[Request Type]],'Settings &amp; Lists'!$A$5:$C$8,2,FALSE),""))</f>
        <v/>
      </c>
      <c r="Q127" s="25">
        <f>IF(OR([@[Request ID]]="",[@[Date Received]]="",[@[SLA Days]]=""),"",WORKDAY([@[Date Received]],[@[SLA Days]],'Settings &amp; Lists'!$G$13:$G$22))</f>
        <v/>
      </c>
      <c r="R127" s="24">
        <f>IF(OR([@[Request ID]]="",[@[Date Received]]=""),"",MAX(0,NETWORKDAYS([@[Date Received]],IF([@[Date Closed]]&lt;&gt;"",[@[Date Closed]],TODAY()),'Settings &amp; Lists'!$G$13:$G$22)-1))</f>
        <v/>
      </c>
      <c r="S127" s="24">
        <f>IF(OR([@[Request ID]]="",[@[Date Received]]="",[@[Date Sent]]=""),"",MAX(0,NETWORKDAYS([@[Date Received]],[@[Date Sent]],'Settings &amp; Lists'!$G$13:$G$22)-1))</f>
        <v/>
      </c>
      <c r="T127" s="24">
        <f>IF(OR([@[Request ID]]="",[@[Due Date]]="",OR([@[Status]]="Sent",[@[Status]]="Canceled")),"",IF(TODAY()&lt;=[@[Due Date]],NETWORKDAYS(TODAY(),[@[Due Date]],'Settings &amp; Lists'!$G$13:$G$22)-1,-(NETWORKDAYS([@[Due Date]],TODAY(),'Settings &amp; Lists'!$G$13:$G$22)-1)))</f>
        <v/>
      </c>
      <c r="U127" s="26">
        <f>IF(OR([@[Request ID]]="",[@[Due Date]]="",[@[Status]]="Sent",[@[Status]]="Canceled"),"",IF(TODAY()&gt;[@[Due Date]],"OVERDUE",""))</f>
        <v/>
      </c>
      <c r="V12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7" s="22" t="n"/>
      <c r="X127" s="21" t="n"/>
    </row>
    <row r="128">
      <c r="A128" s="20" t="n"/>
      <c r="B128" s="21" t="n"/>
      <c r="C128" s="20" t="n"/>
      <c r="D128" s="20" t="n"/>
      <c r="E128" s="20" t="n"/>
      <c r="F128" s="20" t="n"/>
      <c r="G128" s="22" t="n"/>
      <c r="H128" s="20" t="n"/>
      <c r="I128" s="20" t="n"/>
      <c r="J128" s="20" t="n"/>
      <c r="K128" s="22" t="n"/>
      <c r="L128" s="20" t="n"/>
      <c r="M128" s="39">
        <f>IF([@[Request ID]]="","",IFERROR(VLOOKUP([@[Request Type]],'Settings &amp; Lists'!$A$5:$C$8,3,FALSE),""))</f>
        <v/>
      </c>
      <c r="N128" s="21" t="n"/>
      <c r="O128" s="21" t="n"/>
      <c r="P128" s="24">
        <f>IF([@[Request ID]]="","",IFERROR(VLOOKUP([@[Request Type]],'Settings &amp; Lists'!$A$5:$C$8,2,FALSE),""))</f>
        <v/>
      </c>
      <c r="Q128" s="25">
        <f>IF(OR([@[Request ID]]="",[@[Date Received]]="",[@[SLA Days]]=""),"",WORKDAY([@[Date Received]],[@[SLA Days]],'Settings &amp; Lists'!$G$13:$G$22))</f>
        <v/>
      </c>
      <c r="R128" s="24">
        <f>IF(OR([@[Request ID]]="",[@[Date Received]]=""),"",MAX(0,NETWORKDAYS([@[Date Received]],IF([@[Date Closed]]&lt;&gt;"",[@[Date Closed]],TODAY()),'Settings &amp; Lists'!$G$13:$G$22)-1))</f>
        <v/>
      </c>
      <c r="S128" s="24">
        <f>IF(OR([@[Request ID]]="",[@[Date Received]]="",[@[Date Sent]]=""),"",MAX(0,NETWORKDAYS([@[Date Received]],[@[Date Sent]],'Settings &amp; Lists'!$G$13:$G$22)-1))</f>
        <v/>
      </c>
      <c r="T128" s="24">
        <f>IF(OR([@[Request ID]]="",[@[Due Date]]="",OR([@[Status]]="Sent",[@[Status]]="Canceled")),"",IF(TODAY()&lt;=[@[Due Date]],NETWORKDAYS(TODAY(),[@[Due Date]],'Settings &amp; Lists'!$G$13:$G$22)-1,-(NETWORKDAYS([@[Due Date]],TODAY(),'Settings &amp; Lists'!$G$13:$G$22)-1)))</f>
        <v/>
      </c>
      <c r="U128" s="26">
        <f>IF(OR([@[Request ID]]="",[@[Due Date]]="",[@[Status]]="Sent",[@[Status]]="Canceled"),"",IF(TODAY()&gt;[@[Due Date]],"OVERDUE",""))</f>
        <v/>
      </c>
      <c r="V12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8" s="22" t="n"/>
      <c r="X128" s="21" t="n"/>
    </row>
    <row r="129">
      <c r="A129" s="20" t="n"/>
      <c r="B129" s="21" t="n"/>
      <c r="C129" s="20" t="n"/>
      <c r="D129" s="20" t="n"/>
      <c r="E129" s="20" t="n"/>
      <c r="F129" s="20" t="n"/>
      <c r="G129" s="22" t="n"/>
      <c r="H129" s="20" t="n"/>
      <c r="I129" s="20" t="n"/>
      <c r="J129" s="20" t="n"/>
      <c r="K129" s="22" t="n"/>
      <c r="L129" s="20" t="n"/>
      <c r="M129" s="39">
        <f>IF([@[Request ID]]="","",IFERROR(VLOOKUP([@[Request Type]],'Settings &amp; Lists'!$A$5:$C$8,3,FALSE),""))</f>
        <v/>
      </c>
      <c r="N129" s="21" t="n"/>
      <c r="O129" s="21" t="n"/>
      <c r="P129" s="24">
        <f>IF([@[Request ID]]="","",IFERROR(VLOOKUP([@[Request Type]],'Settings &amp; Lists'!$A$5:$C$8,2,FALSE),""))</f>
        <v/>
      </c>
      <c r="Q129" s="25">
        <f>IF(OR([@[Request ID]]="",[@[Date Received]]="",[@[SLA Days]]=""),"",WORKDAY([@[Date Received]],[@[SLA Days]],'Settings &amp; Lists'!$G$13:$G$22))</f>
        <v/>
      </c>
      <c r="R129" s="24">
        <f>IF(OR([@[Request ID]]="",[@[Date Received]]=""),"",MAX(0,NETWORKDAYS([@[Date Received]],IF([@[Date Closed]]&lt;&gt;"",[@[Date Closed]],TODAY()),'Settings &amp; Lists'!$G$13:$G$22)-1))</f>
        <v/>
      </c>
      <c r="S129" s="24">
        <f>IF(OR([@[Request ID]]="",[@[Date Received]]="",[@[Date Sent]]=""),"",MAX(0,NETWORKDAYS([@[Date Received]],[@[Date Sent]],'Settings &amp; Lists'!$G$13:$G$22)-1))</f>
        <v/>
      </c>
      <c r="T129" s="24">
        <f>IF(OR([@[Request ID]]="",[@[Due Date]]="",OR([@[Status]]="Sent",[@[Status]]="Canceled")),"",IF(TODAY()&lt;=[@[Due Date]],NETWORKDAYS(TODAY(),[@[Due Date]],'Settings &amp; Lists'!$G$13:$G$22)-1,-(NETWORKDAYS([@[Due Date]],TODAY(),'Settings &amp; Lists'!$G$13:$G$22)-1)))</f>
        <v/>
      </c>
      <c r="U129" s="26">
        <f>IF(OR([@[Request ID]]="",[@[Due Date]]="",[@[Status]]="Sent",[@[Status]]="Canceled"),"",IF(TODAY()&gt;[@[Due Date]],"OVERDUE",""))</f>
        <v/>
      </c>
      <c r="V12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29" s="22" t="n"/>
      <c r="X129" s="21" t="n"/>
    </row>
    <row r="130">
      <c r="A130" s="20" t="n"/>
      <c r="B130" s="21" t="n"/>
      <c r="C130" s="20" t="n"/>
      <c r="D130" s="20" t="n"/>
      <c r="E130" s="20" t="n"/>
      <c r="F130" s="20" t="n"/>
      <c r="G130" s="22" t="n"/>
      <c r="H130" s="20" t="n"/>
      <c r="I130" s="20" t="n"/>
      <c r="J130" s="20" t="n"/>
      <c r="K130" s="22" t="n"/>
      <c r="L130" s="20" t="n"/>
      <c r="M130" s="39">
        <f>IF([@[Request ID]]="","",IFERROR(VLOOKUP([@[Request Type]],'Settings &amp; Lists'!$A$5:$C$8,3,FALSE),""))</f>
        <v/>
      </c>
      <c r="N130" s="21" t="n"/>
      <c r="O130" s="21" t="n"/>
      <c r="P130" s="24">
        <f>IF([@[Request ID]]="","",IFERROR(VLOOKUP([@[Request Type]],'Settings &amp; Lists'!$A$5:$C$8,2,FALSE),""))</f>
        <v/>
      </c>
      <c r="Q130" s="25">
        <f>IF(OR([@[Request ID]]="",[@[Date Received]]="",[@[SLA Days]]=""),"",WORKDAY([@[Date Received]],[@[SLA Days]],'Settings &amp; Lists'!$G$13:$G$22))</f>
        <v/>
      </c>
      <c r="R130" s="24">
        <f>IF(OR([@[Request ID]]="",[@[Date Received]]=""),"",MAX(0,NETWORKDAYS([@[Date Received]],IF([@[Date Closed]]&lt;&gt;"",[@[Date Closed]],TODAY()),'Settings &amp; Lists'!$G$13:$G$22)-1))</f>
        <v/>
      </c>
      <c r="S130" s="24">
        <f>IF(OR([@[Request ID]]="",[@[Date Received]]="",[@[Date Sent]]=""),"",MAX(0,NETWORKDAYS([@[Date Received]],[@[Date Sent]],'Settings &amp; Lists'!$G$13:$G$22)-1))</f>
        <v/>
      </c>
      <c r="T130" s="24">
        <f>IF(OR([@[Request ID]]="",[@[Due Date]]="",OR([@[Status]]="Sent",[@[Status]]="Canceled")),"",IF(TODAY()&lt;=[@[Due Date]],NETWORKDAYS(TODAY(),[@[Due Date]],'Settings &amp; Lists'!$G$13:$G$22)-1,-(NETWORKDAYS([@[Due Date]],TODAY(),'Settings &amp; Lists'!$G$13:$G$22)-1)))</f>
        <v/>
      </c>
      <c r="U130" s="26">
        <f>IF(OR([@[Request ID]]="",[@[Due Date]]="",[@[Status]]="Sent",[@[Status]]="Canceled"),"",IF(TODAY()&gt;[@[Due Date]],"OVERDUE",""))</f>
        <v/>
      </c>
      <c r="V13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0" s="22" t="n"/>
      <c r="X130" s="21" t="n"/>
    </row>
    <row r="131">
      <c r="A131" s="20" t="n"/>
      <c r="B131" s="21" t="n"/>
      <c r="C131" s="20" t="n"/>
      <c r="D131" s="20" t="n"/>
      <c r="E131" s="20" t="n"/>
      <c r="F131" s="20" t="n"/>
      <c r="G131" s="22" t="n"/>
      <c r="H131" s="20" t="n"/>
      <c r="I131" s="20" t="n"/>
      <c r="J131" s="20" t="n"/>
      <c r="K131" s="22" t="n"/>
      <c r="L131" s="20" t="n"/>
      <c r="M131" s="39">
        <f>IF([@[Request ID]]="","",IFERROR(VLOOKUP([@[Request Type]],'Settings &amp; Lists'!$A$5:$C$8,3,FALSE),""))</f>
        <v/>
      </c>
      <c r="N131" s="21" t="n"/>
      <c r="O131" s="21" t="n"/>
      <c r="P131" s="24">
        <f>IF([@[Request ID]]="","",IFERROR(VLOOKUP([@[Request Type]],'Settings &amp; Lists'!$A$5:$C$8,2,FALSE),""))</f>
        <v/>
      </c>
      <c r="Q131" s="25">
        <f>IF(OR([@[Request ID]]="",[@[Date Received]]="",[@[SLA Days]]=""),"",WORKDAY([@[Date Received]],[@[SLA Days]],'Settings &amp; Lists'!$G$13:$G$22))</f>
        <v/>
      </c>
      <c r="R131" s="24">
        <f>IF(OR([@[Request ID]]="",[@[Date Received]]=""),"",MAX(0,NETWORKDAYS([@[Date Received]],IF([@[Date Closed]]&lt;&gt;"",[@[Date Closed]],TODAY()),'Settings &amp; Lists'!$G$13:$G$22)-1))</f>
        <v/>
      </c>
      <c r="S131" s="24">
        <f>IF(OR([@[Request ID]]="",[@[Date Received]]="",[@[Date Sent]]=""),"",MAX(0,NETWORKDAYS([@[Date Received]],[@[Date Sent]],'Settings &amp; Lists'!$G$13:$G$22)-1))</f>
        <v/>
      </c>
      <c r="T131" s="24">
        <f>IF(OR([@[Request ID]]="",[@[Due Date]]="",OR([@[Status]]="Sent",[@[Status]]="Canceled")),"",IF(TODAY()&lt;=[@[Due Date]],NETWORKDAYS(TODAY(),[@[Due Date]],'Settings &amp; Lists'!$G$13:$G$22)-1,-(NETWORKDAYS([@[Due Date]],TODAY(),'Settings &amp; Lists'!$G$13:$G$22)-1)))</f>
        <v/>
      </c>
      <c r="U131" s="26">
        <f>IF(OR([@[Request ID]]="",[@[Due Date]]="",[@[Status]]="Sent",[@[Status]]="Canceled"),"",IF(TODAY()&gt;[@[Due Date]],"OVERDUE",""))</f>
        <v/>
      </c>
      <c r="V13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1" s="22" t="n"/>
      <c r="X131" s="21" t="n"/>
    </row>
    <row r="132">
      <c r="A132" s="20" t="n"/>
      <c r="B132" s="21" t="n"/>
      <c r="C132" s="20" t="n"/>
      <c r="D132" s="20" t="n"/>
      <c r="E132" s="20" t="n"/>
      <c r="F132" s="20" t="n"/>
      <c r="G132" s="22" t="n"/>
      <c r="H132" s="20" t="n"/>
      <c r="I132" s="20" t="n"/>
      <c r="J132" s="20" t="n"/>
      <c r="K132" s="22" t="n"/>
      <c r="L132" s="20" t="n"/>
      <c r="M132" s="39">
        <f>IF([@[Request ID]]="","",IFERROR(VLOOKUP([@[Request Type]],'Settings &amp; Lists'!$A$5:$C$8,3,FALSE),""))</f>
        <v/>
      </c>
      <c r="N132" s="21" t="n"/>
      <c r="O132" s="21" t="n"/>
      <c r="P132" s="24">
        <f>IF([@[Request ID]]="","",IFERROR(VLOOKUP([@[Request Type]],'Settings &amp; Lists'!$A$5:$C$8,2,FALSE),""))</f>
        <v/>
      </c>
      <c r="Q132" s="25">
        <f>IF(OR([@[Request ID]]="",[@[Date Received]]="",[@[SLA Days]]=""),"",WORKDAY([@[Date Received]],[@[SLA Days]],'Settings &amp; Lists'!$G$13:$G$22))</f>
        <v/>
      </c>
      <c r="R132" s="24">
        <f>IF(OR([@[Request ID]]="",[@[Date Received]]=""),"",MAX(0,NETWORKDAYS([@[Date Received]],IF([@[Date Closed]]&lt;&gt;"",[@[Date Closed]],TODAY()),'Settings &amp; Lists'!$G$13:$G$22)-1))</f>
        <v/>
      </c>
      <c r="S132" s="24">
        <f>IF(OR([@[Request ID]]="",[@[Date Received]]="",[@[Date Sent]]=""),"",MAX(0,NETWORKDAYS([@[Date Received]],[@[Date Sent]],'Settings &amp; Lists'!$G$13:$G$22)-1))</f>
        <v/>
      </c>
      <c r="T132" s="24">
        <f>IF(OR([@[Request ID]]="",[@[Due Date]]="",OR([@[Status]]="Sent",[@[Status]]="Canceled")),"",IF(TODAY()&lt;=[@[Due Date]],NETWORKDAYS(TODAY(),[@[Due Date]],'Settings &amp; Lists'!$G$13:$G$22)-1,-(NETWORKDAYS([@[Due Date]],TODAY(),'Settings &amp; Lists'!$G$13:$G$22)-1)))</f>
        <v/>
      </c>
      <c r="U132" s="26">
        <f>IF(OR([@[Request ID]]="",[@[Due Date]]="",[@[Status]]="Sent",[@[Status]]="Canceled"),"",IF(TODAY()&gt;[@[Due Date]],"OVERDUE",""))</f>
        <v/>
      </c>
      <c r="V13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2" s="22" t="n"/>
      <c r="X132" s="21" t="n"/>
    </row>
    <row r="133">
      <c r="A133" s="20" t="n"/>
      <c r="B133" s="21" t="n"/>
      <c r="C133" s="20" t="n"/>
      <c r="D133" s="20" t="n"/>
      <c r="E133" s="20" t="n"/>
      <c r="F133" s="20" t="n"/>
      <c r="G133" s="22" t="n"/>
      <c r="H133" s="20" t="n"/>
      <c r="I133" s="20" t="n"/>
      <c r="J133" s="20" t="n"/>
      <c r="K133" s="22" t="n"/>
      <c r="L133" s="20" t="n"/>
      <c r="M133" s="39">
        <f>IF([@[Request ID]]="","",IFERROR(VLOOKUP([@[Request Type]],'Settings &amp; Lists'!$A$5:$C$8,3,FALSE),""))</f>
        <v/>
      </c>
      <c r="N133" s="21" t="n"/>
      <c r="O133" s="21" t="n"/>
      <c r="P133" s="24">
        <f>IF([@[Request ID]]="","",IFERROR(VLOOKUP([@[Request Type]],'Settings &amp; Lists'!$A$5:$C$8,2,FALSE),""))</f>
        <v/>
      </c>
      <c r="Q133" s="25">
        <f>IF(OR([@[Request ID]]="",[@[Date Received]]="",[@[SLA Days]]=""),"",WORKDAY([@[Date Received]],[@[SLA Days]],'Settings &amp; Lists'!$G$13:$G$22))</f>
        <v/>
      </c>
      <c r="R133" s="24">
        <f>IF(OR([@[Request ID]]="",[@[Date Received]]=""),"",MAX(0,NETWORKDAYS([@[Date Received]],IF([@[Date Closed]]&lt;&gt;"",[@[Date Closed]],TODAY()),'Settings &amp; Lists'!$G$13:$G$22)-1))</f>
        <v/>
      </c>
      <c r="S133" s="24">
        <f>IF(OR([@[Request ID]]="",[@[Date Received]]="",[@[Date Sent]]=""),"",MAX(0,NETWORKDAYS([@[Date Received]],[@[Date Sent]],'Settings &amp; Lists'!$G$13:$G$22)-1))</f>
        <v/>
      </c>
      <c r="T133" s="24">
        <f>IF(OR([@[Request ID]]="",[@[Due Date]]="",OR([@[Status]]="Sent",[@[Status]]="Canceled")),"",IF(TODAY()&lt;=[@[Due Date]],NETWORKDAYS(TODAY(),[@[Due Date]],'Settings &amp; Lists'!$G$13:$G$22)-1,-(NETWORKDAYS([@[Due Date]],TODAY(),'Settings &amp; Lists'!$G$13:$G$22)-1)))</f>
        <v/>
      </c>
      <c r="U133" s="26">
        <f>IF(OR([@[Request ID]]="",[@[Due Date]]="",[@[Status]]="Sent",[@[Status]]="Canceled"),"",IF(TODAY()&gt;[@[Due Date]],"OVERDUE",""))</f>
        <v/>
      </c>
      <c r="V13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3" s="22" t="n"/>
      <c r="X133" s="21" t="n"/>
    </row>
    <row r="134">
      <c r="A134" s="20" t="n"/>
      <c r="B134" s="21" t="n"/>
      <c r="C134" s="20" t="n"/>
      <c r="D134" s="20" t="n"/>
      <c r="E134" s="20" t="n"/>
      <c r="F134" s="20" t="n"/>
      <c r="G134" s="22" t="n"/>
      <c r="H134" s="20" t="n"/>
      <c r="I134" s="20" t="n"/>
      <c r="J134" s="20" t="n"/>
      <c r="K134" s="22" t="n"/>
      <c r="L134" s="20" t="n"/>
      <c r="M134" s="39">
        <f>IF([@[Request ID]]="","",IFERROR(VLOOKUP([@[Request Type]],'Settings &amp; Lists'!$A$5:$C$8,3,FALSE),""))</f>
        <v/>
      </c>
      <c r="N134" s="21" t="n"/>
      <c r="O134" s="21" t="n"/>
      <c r="P134" s="24">
        <f>IF([@[Request ID]]="","",IFERROR(VLOOKUP([@[Request Type]],'Settings &amp; Lists'!$A$5:$C$8,2,FALSE),""))</f>
        <v/>
      </c>
      <c r="Q134" s="25">
        <f>IF(OR([@[Request ID]]="",[@[Date Received]]="",[@[SLA Days]]=""),"",WORKDAY([@[Date Received]],[@[SLA Days]],'Settings &amp; Lists'!$G$13:$G$22))</f>
        <v/>
      </c>
      <c r="R134" s="24">
        <f>IF(OR([@[Request ID]]="",[@[Date Received]]=""),"",MAX(0,NETWORKDAYS([@[Date Received]],IF([@[Date Closed]]&lt;&gt;"",[@[Date Closed]],TODAY()),'Settings &amp; Lists'!$G$13:$G$22)-1))</f>
        <v/>
      </c>
      <c r="S134" s="24">
        <f>IF(OR([@[Request ID]]="",[@[Date Received]]="",[@[Date Sent]]=""),"",MAX(0,NETWORKDAYS([@[Date Received]],[@[Date Sent]],'Settings &amp; Lists'!$G$13:$G$22)-1))</f>
        <v/>
      </c>
      <c r="T134" s="24">
        <f>IF(OR([@[Request ID]]="",[@[Due Date]]="",OR([@[Status]]="Sent",[@[Status]]="Canceled")),"",IF(TODAY()&lt;=[@[Due Date]],NETWORKDAYS(TODAY(),[@[Due Date]],'Settings &amp; Lists'!$G$13:$G$22)-1,-(NETWORKDAYS([@[Due Date]],TODAY(),'Settings &amp; Lists'!$G$13:$G$22)-1)))</f>
        <v/>
      </c>
      <c r="U134" s="26">
        <f>IF(OR([@[Request ID]]="",[@[Due Date]]="",[@[Status]]="Sent",[@[Status]]="Canceled"),"",IF(TODAY()&gt;[@[Due Date]],"OVERDUE",""))</f>
        <v/>
      </c>
      <c r="V13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4" s="22" t="n"/>
      <c r="X134" s="21" t="n"/>
    </row>
    <row r="135">
      <c r="A135" s="20" t="n"/>
      <c r="B135" s="21" t="n"/>
      <c r="C135" s="20" t="n"/>
      <c r="D135" s="20" t="n"/>
      <c r="E135" s="20" t="n"/>
      <c r="F135" s="20" t="n"/>
      <c r="G135" s="22" t="n"/>
      <c r="H135" s="20" t="n"/>
      <c r="I135" s="20" t="n"/>
      <c r="J135" s="20" t="n"/>
      <c r="K135" s="22" t="n"/>
      <c r="L135" s="20" t="n"/>
      <c r="M135" s="39">
        <f>IF([@[Request ID]]="","",IFERROR(VLOOKUP([@[Request Type]],'Settings &amp; Lists'!$A$5:$C$8,3,FALSE),""))</f>
        <v/>
      </c>
      <c r="N135" s="21" t="n"/>
      <c r="O135" s="21" t="n"/>
      <c r="P135" s="24">
        <f>IF([@[Request ID]]="","",IFERROR(VLOOKUP([@[Request Type]],'Settings &amp; Lists'!$A$5:$C$8,2,FALSE),""))</f>
        <v/>
      </c>
      <c r="Q135" s="25">
        <f>IF(OR([@[Request ID]]="",[@[Date Received]]="",[@[SLA Days]]=""),"",WORKDAY([@[Date Received]],[@[SLA Days]],'Settings &amp; Lists'!$G$13:$G$22))</f>
        <v/>
      </c>
      <c r="R135" s="24">
        <f>IF(OR([@[Request ID]]="",[@[Date Received]]=""),"",MAX(0,NETWORKDAYS([@[Date Received]],IF([@[Date Closed]]&lt;&gt;"",[@[Date Closed]],TODAY()),'Settings &amp; Lists'!$G$13:$G$22)-1))</f>
        <v/>
      </c>
      <c r="S135" s="24">
        <f>IF(OR([@[Request ID]]="",[@[Date Received]]="",[@[Date Sent]]=""),"",MAX(0,NETWORKDAYS([@[Date Received]],[@[Date Sent]],'Settings &amp; Lists'!$G$13:$G$22)-1))</f>
        <v/>
      </c>
      <c r="T135" s="24">
        <f>IF(OR([@[Request ID]]="",[@[Due Date]]="",OR([@[Status]]="Sent",[@[Status]]="Canceled")),"",IF(TODAY()&lt;=[@[Due Date]],NETWORKDAYS(TODAY(),[@[Due Date]],'Settings &amp; Lists'!$G$13:$G$22)-1,-(NETWORKDAYS([@[Due Date]],TODAY(),'Settings &amp; Lists'!$G$13:$G$22)-1)))</f>
        <v/>
      </c>
      <c r="U135" s="26">
        <f>IF(OR([@[Request ID]]="",[@[Due Date]]="",[@[Status]]="Sent",[@[Status]]="Canceled"),"",IF(TODAY()&gt;[@[Due Date]],"OVERDUE",""))</f>
        <v/>
      </c>
      <c r="V13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5" s="22" t="n"/>
      <c r="X135" s="21" t="n"/>
    </row>
    <row r="136">
      <c r="A136" s="20" t="n"/>
      <c r="B136" s="21" t="n"/>
      <c r="C136" s="20" t="n"/>
      <c r="D136" s="20" t="n"/>
      <c r="E136" s="20" t="n"/>
      <c r="F136" s="20" t="n"/>
      <c r="G136" s="22" t="n"/>
      <c r="H136" s="20" t="n"/>
      <c r="I136" s="20" t="n"/>
      <c r="J136" s="20" t="n"/>
      <c r="K136" s="22" t="n"/>
      <c r="L136" s="20" t="n"/>
      <c r="M136" s="39">
        <f>IF([@[Request ID]]="","",IFERROR(VLOOKUP([@[Request Type]],'Settings &amp; Lists'!$A$5:$C$8,3,FALSE),""))</f>
        <v/>
      </c>
      <c r="N136" s="21" t="n"/>
      <c r="O136" s="21" t="n"/>
      <c r="P136" s="24">
        <f>IF([@[Request ID]]="","",IFERROR(VLOOKUP([@[Request Type]],'Settings &amp; Lists'!$A$5:$C$8,2,FALSE),""))</f>
        <v/>
      </c>
      <c r="Q136" s="25">
        <f>IF(OR([@[Request ID]]="",[@[Date Received]]="",[@[SLA Days]]=""),"",WORKDAY([@[Date Received]],[@[SLA Days]],'Settings &amp; Lists'!$G$13:$G$22))</f>
        <v/>
      </c>
      <c r="R136" s="24">
        <f>IF(OR([@[Request ID]]="",[@[Date Received]]=""),"",MAX(0,NETWORKDAYS([@[Date Received]],IF([@[Date Closed]]&lt;&gt;"",[@[Date Closed]],TODAY()),'Settings &amp; Lists'!$G$13:$G$22)-1))</f>
        <v/>
      </c>
      <c r="S136" s="24">
        <f>IF(OR([@[Request ID]]="",[@[Date Received]]="",[@[Date Sent]]=""),"",MAX(0,NETWORKDAYS([@[Date Received]],[@[Date Sent]],'Settings &amp; Lists'!$G$13:$G$22)-1))</f>
        <v/>
      </c>
      <c r="T136" s="24">
        <f>IF(OR([@[Request ID]]="",[@[Due Date]]="",OR([@[Status]]="Sent",[@[Status]]="Canceled")),"",IF(TODAY()&lt;=[@[Due Date]],NETWORKDAYS(TODAY(),[@[Due Date]],'Settings &amp; Lists'!$G$13:$G$22)-1,-(NETWORKDAYS([@[Due Date]],TODAY(),'Settings &amp; Lists'!$G$13:$G$22)-1)))</f>
        <v/>
      </c>
      <c r="U136" s="26">
        <f>IF(OR([@[Request ID]]="",[@[Due Date]]="",[@[Status]]="Sent",[@[Status]]="Canceled"),"",IF(TODAY()&gt;[@[Due Date]],"OVERDUE",""))</f>
        <v/>
      </c>
      <c r="V13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6" s="22" t="n"/>
      <c r="X136" s="21" t="n"/>
    </row>
    <row r="137">
      <c r="A137" s="20" t="n"/>
      <c r="B137" s="21" t="n"/>
      <c r="C137" s="20" t="n"/>
      <c r="D137" s="20" t="n"/>
      <c r="E137" s="20" t="n"/>
      <c r="F137" s="20" t="n"/>
      <c r="G137" s="22" t="n"/>
      <c r="H137" s="20" t="n"/>
      <c r="I137" s="20" t="n"/>
      <c r="J137" s="20" t="n"/>
      <c r="K137" s="22" t="n"/>
      <c r="L137" s="20" t="n"/>
      <c r="M137" s="39">
        <f>IF([@[Request ID]]="","",IFERROR(VLOOKUP([@[Request Type]],'Settings &amp; Lists'!$A$5:$C$8,3,FALSE),""))</f>
        <v/>
      </c>
      <c r="N137" s="21" t="n"/>
      <c r="O137" s="21" t="n"/>
      <c r="P137" s="24">
        <f>IF([@[Request ID]]="","",IFERROR(VLOOKUP([@[Request Type]],'Settings &amp; Lists'!$A$5:$C$8,2,FALSE),""))</f>
        <v/>
      </c>
      <c r="Q137" s="25">
        <f>IF(OR([@[Request ID]]="",[@[Date Received]]="",[@[SLA Days]]=""),"",WORKDAY([@[Date Received]],[@[SLA Days]],'Settings &amp; Lists'!$G$13:$G$22))</f>
        <v/>
      </c>
      <c r="R137" s="24">
        <f>IF(OR([@[Request ID]]="",[@[Date Received]]=""),"",MAX(0,NETWORKDAYS([@[Date Received]],IF([@[Date Closed]]&lt;&gt;"",[@[Date Closed]],TODAY()),'Settings &amp; Lists'!$G$13:$G$22)-1))</f>
        <v/>
      </c>
      <c r="S137" s="24">
        <f>IF(OR([@[Request ID]]="",[@[Date Received]]="",[@[Date Sent]]=""),"",MAX(0,NETWORKDAYS([@[Date Received]],[@[Date Sent]],'Settings &amp; Lists'!$G$13:$G$22)-1))</f>
        <v/>
      </c>
      <c r="T137" s="24">
        <f>IF(OR([@[Request ID]]="",[@[Due Date]]="",OR([@[Status]]="Sent",[@[Status]]="Canceled")),"",IF(TODAY()&lt;=[@[Due Date]],NETWORKDAYS(TODAY(),[@[Due Date]],'Settings &amp; Lists'!$G$13:$G$22)-1,-(NETWORKDAYS([@[Due Date]],TODAY(),'Settings &amp; Lists'!$G$13:$G$22)-1)))</f>
        <v/>
      </c>
      <c r="U137" s="26">
        <f>IF(OR([@[Request ID]]="",[@[Due Date]]="",[@[Status]]="Sent",[@[Status]]="Canceled"),"",IF(TODAY()&gt;[@[Due Date]],"OVERDUE",""))</f>
        <v/>
      </c>
      <c r="V13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7" s="22" t="n"/>
      <c r="X137" s="21" t="n"/>
    </row>
    <row r="138">
      <c r="A138" s="20" t="n"/>
      <c r="B138" s="21" t="n"/>
      <c r="C138" s="20" t="n"/>
      <c r="D138" s="20" t="n"/>
      <c r="E138" s="20" t="n"/>
      <c r="F138" s="20" t="n"/>
      <c r="G138" s="22" t="n"/>
      <c r="H138" s="20" t="n"/>
      <c r="I138" s="20" t="n"/>
      <c r="J138" s="20" t="n"/>
      <c r="K138" s="22" t="n"/>
      <c r="L138" s="20" t="n"/>
      <c r="M138" s="39">
        <f>IF([@[Request ID]]="","",IFERROR(VLOOKUP([@[Request Type]],'Settings &amp; Lists'!$A$5:$C$8,3,FALSE),""))</f>
        <v/>
      </c>
      <c r="N138" s="21" t="n"/>
      <c r="O138" s="21" t="n"/>
      <c r="P138" s="24">
        <f>IF([@[Request ID]]="","",IFERROR(VLOOKUP([@[Request Type]],'Settings &amp; Lists'!$A$5:$C$8,2,FALSE),""))</f>
        <v/>
      </c>
      <c r="Q138" s="25">
        <f>IF(OR([@[Request ID]]="",[@[Date Received]]="",[@[SLA Days]]=""),"",WORKDAY([@[Date Received]],[@[SLA Days]],'Settings &amp; Lists'!$G$13:$G$22))</f>
        <v/>
      </c>
      <c r="R138" s="24">
        <f>IF(OR([@[Request ID]]="",[@[Date Received]]=""),"",MAX(0,NETWORKDAYS([@[Date Received]],IF([@[Date Closed]]&lt;&gt;"",[@[Date Closed]],TODAY()),'Settings &amp; Lists'!$G$13:$G$22)-1))</f>
        <v/>
      </c>
      <c r="S138" s="24">
        <f>IF(OR([@[Request ID]]="",[@[Date Received]]="",[@[Date Sent]]=""),"",MAX(0,NETWORKDAYS([@[Date Received]],[@[Date Sent]],'Settings &amp; Lists'!$G$13:$G$22)-1))</f>
        <v/>
      </c>
      <c r="T138" s="24">
        <f>IF(OR([@[Request ID]]="",[@[Due Date]]="",OR([@[Status]]="Sent",[@[Status]]="Canceled")),"",IF(TODAY()&lt;=[@[Due Date]],NETWORKDAYS(TODAY(),[@[Due Date]],'Settings &amp; Lists'!$G$13:$G$22)-1,-(NETWORKDAYS([@[Due Date]],TODAY(),'Settings &amp; Lists'!$G$13:$G$22)-1)))</f>
        <v/>
      </c>
      <c r="U138" s="26">
        <f>IF(OR([@[Request ID]]="",[@[Due Date]]="",[@[Status]]="Sent",[@[Status]]="Canceled"),"",IF(TODAY()&gt;[@[Due Date]],"OVERDUE",""))</f>
        <v/>
      </c>
      <c r="V13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8" s="22" t="n"/>
      <c r="X138" s="21" t="n"/>
    </row>
    <row r="139">
      <c r="A139" s="20" t="n"/>
      <c r="B139" s="21" t="n"/>
      <c r="C139" s="20" t="n"/>
      <c r="D139" s="20" t="n"/>
      <c r="E139" s="20" t="n"/>
      <c r="F139" s="20" t="n"/>
      <c r="G139" s="22" t="n"/>
      <c r="H139" s="20" t="n"/>
      <c r="I139" s="20" t="n"/>
      <c r="J139" s="20" t="n"/>
      <c r="K139" s="22" t="n"/>
      <c r="L139" s="20" t="n"/>
      <c r="M139" s="39">
        <f>IF([@[Request ID]]="","",IFERROR(VLOOKUP([@[Request Type]],'Settings &amp; Lists'!$A$5:$C$8,3,FALSE),""))</f>
        <v/>
      </c>
      <c r="N139" s="21" t="n"/>
      <c r="O139" s="21" t="n"/>
      <c r="P139" s="24">
        <f>IF([@[Request ID]]="","",IFERROR(VLOOKUP([@[Request Type]],'Settings &amp; Lists'!$A$5:$C$8,2,FALSE),""))</f>
        <v/>
      </c>
      <c r="Q139" s="25">
        <f>IF(OR([@[Request ID]]="",[@[Date Received]]="",[@[SLA Days]]=""),"",WORKDAY([@[Date Received]],[@[SLA Days]],'Settings &amp; Lists'!$G$13:$G$22))</f>
        <v/>
      </c>
      <c r="R139" s="24">
        <f>IF(OR([@[Request ID]]="",[@[Date Received]]=""),"",MAX(0,NETWORKDAYS([@[Date Received]],IF([@[Date Closed]]&lt;&gt;"",[@[Date Closed]],TODAY()),'Settings &amp; Lists'!$G$13:$G$22)-1))</f>
        <v/>
      </c>
      <c r="S139" s="24">
        <f>IF(OR([@[Request ID]]="",[@[Date Received]]="",[@[Date Sent]]=""),"",MAX(0,NETWORKDAYS([@[Date Received]],[@[Date Sent]],'Settings &amp; Lists'!$G$13:$G$22)-1))</f>
        <v/>
      </c>
      <c r="T139" s="24">
        <f>IF(OR([@[Request ID]]="",[@[Due Date]]="",OR([@[Status]]="Sent",[@[Status]]="Canceled")),"",IF(TODAY()&lt;=[@[Due Date]],NETWORKDAYS(TODAY(),[@[Due Date]],'Settings &amp; Lists'!$G$13:$G$22)-1,-(NETWORKDAYS([@[Due Date]],TODAY(),'Settings &amp; Lists'!$G$13:$G$22)-1)))</f>
        <v/>
      </c>
      <c r="U139" s="26">
        <f>IF(OR([@[Request ID]]="",[@[Due Date]]="",[@[Status]]="Sent",[@[Status]]="Canceled"),"",IF(TODAY()&gt;[@[Due Date]],"OVERDUE",""))</f>
        <v/>
      </c>
      <c r="V13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39" s="22" t="n"/>
      <c r="X139" s="21" t="n"/>
    </row>
    <row r="140">
      <c r="A140" s="20" t="n"/>
      <c r="B140" s="21" t="n"/>
      <c r="C140" s="20" t="n"/>
      <c r="D140" s="20" t="n"/>
      <c r="E140" s="20" t="n"/>
      <c r="F140" s="20" t="n"/>
      <c r="G140" s="22" t="n"/>
      <c r="H140" s="20" t="n"/>
      <c r="I140" s="20" t="n"/>
      <c r="J140" s="20" t="n"/>
      <c r="K140" s="22" t="n"/>
      <c r="L140" s="20" t="n"/>
      <c r="M140" s="39">
        <f>IF([@[Request ID]]="","",IFERROR(VLOOKUP([@[Request Type]],'Settings &amp; Lists'!$A$5:$C$8,3,FALSE),""))</f>
        <v/>
      </c>
      <c r="N140" s="21" t="n"/>
      <c r="O140" s="21" t="n"/>
      <c r="P140" s="24">
        <f>IF([@[Request ID]]="","",IFERROR(VLOOKUP([@[Request Type]],'Settings &amp; Lists'!$A$5:$C$8,2,FALSE),""))</f>
        <v/>
      </c>
      <c r="Q140" s="25">
        <f>IF(OR([@[Request ID]]="",[@[Date Received]]="",[@[SLA Days]]=""),"",WORKDAY([@[Date Received]],[@[SLA Days]],'Settings &amp; Lists'!$G$13:$G$22))</f>
        <v/>
      </c>
      <c r="R140" s="24">
        <f>IF(OR([@[Request ID]]="",[@[Date Received]]=""),"",MAX(0,NETWORKDAYS([@[Date Received]],IF([@[Date Closed]]&lt;&gt;"",[@[Date Closed]],TODAY()),'Settings &amp; Lists'!$G$13:$G$22)-1))</f>
        <v/>
      </c>
      <c r="S140" s="24">
        <f>IF(OR([@[Request ID]]="",[@[Date Received]]="",[@[Date Sent]]=""),"",MAX(0,NETWORKDAYS([@[Date Received]],[@[Date Sent]],'Settings &amp; Lists'!$G$13:$G$22)-1))</f>
        <v/>
      </c>
      <c r="T140" s="24">
        <f>IF(OR([@[Request ID]]="",[@[Due Date]]="",OR([@[Status]]="Sent",[@[Status]]="Canceled")),"",IF(TODAY()&lt;=[@[Due Date]],NETWORKDAYS(TODAY(),[@[Due Date]],'Settings &amp; Lists'!$G$13:$G$22)-1,-(NETWORKDAYS([@[Due Date]],TODAY(),'Settings &amp; Lists'!$G$13:$G$22)-1)))</f>
        <v/>
      </c>
      <c r="U140" s="26">
        <f>IF(OR([@[Request ID]]="",[@[Due Date]]="",[@[Status]]="Sent",[@[Status]]="Canceled"),"",IF(TODAY()&gt;[@[Due Date]],"OVERDUE",""))</f>
        <v/>
      </c>
      <c r="V14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0" s="22" t="n"/>
      <c r="X140" s="21" t="n"/>
    </row>
    <row r="141">
      <c r="A141" s="20" t="n"/>
      <c r="B141" s="21" t="n"/>
      <c r="C141" s="20" t="n"/>
      <c r="D141" s="20" t="n"/>
      <c r="E141" s="20" t="n"/>
      <c r="F141" s="20" t="n"/>
      <c r="G141" s="22" t="n"/>
      <c r="H141" s="20" t="n"/>
      <c r="I141" s="20" t="n"/>
      <c r="J141" s="20" t="n"/>
      <c r="K141" s="22" t="n"/>
      <c r="L141" s="20" t="n"/>
      <c r="M141" s="39">
        <f>IF([@[Request ID]]="","",IFERROR(VLOOKUP([@[Request Type]],'Settings &amp; Lists'!$A$5:$C$8,3,FALSE),""))</f>
        <v/>
      </c>
      <c r="N141" s="21" t="n"/>
      <c r="O141" s="21" t="n"/>
      <c r="P141" s="24">
        <f>IF([@[Request ID]]="","",IFERROR(VLOOKUP([@[Request Type]],'Settings &amp; Lists'!$A$5:$C$8,2,FALSE),""))</f>
        <v/>
      </c>
      <c r="Q141" s="25">
        <f>IF(OR([@[Request ID]]="",[@[Date Received]]="",[@[SLA Days]]=""),"",WORKDAY([@[Date Received]],[@[SLA Days]],'Settings &amp; Lists'!$G$13:$G$22))</f>
        <v/>
      </c>
      <c r="R141" s="24">
        <f>IF(OR([@[Request ID]]="",[@[Date Received]]=""),"",MAX(0,NETWORKDAYS([@[Date Received]],IF([@[Date Closed]]&lt;&gt;"",[@[Date Closed]],TODAY()),'Settings &amp; Lists'!$G$13:$G$22)-1))</f>
        <v/>
      </c>
      <c r="S141" s="24">
        <f>IF(OR([@[Request ID]]="",[@[Date Received]]="",[@[Date Sent]]=""),"",MAX(0,NETWORKDAYS([@[Date Received]],[@[Date Sent]],'Settings &amp; Lists'!$G$13:$G$22)-1))</f>
        <v/>
      </c>
      <c r="T141" s="24">
        <f>IF(OR([@[Request ID]]="",[@[Due Date]]="",OR([@[Status]]="Sent",[@[Status]]="Canceled")),"",IF(TODAY()&lt;=[@[Due Date]],NETWORKDAYS(TODAY(),[@[Due Date]],'Settings &amp; Lists'!$G$13:$G$22)-1,-(NETWORKDAYS([@[Due Date]],TODAY(),'Settings &amp; Lists'!$G$13:$G$22)-1)))</f>
        <v/>
      </c>
      <c r="U141" s="26">
        <f>IF(OR([@[Request ID]]="",[@[Due Date]]="",[@[Status]]="Sent",[@[Status]]="Canceled"),"",IF(TODAY()&gt;[@[Due Date]],"OVERDUE",""))</f>
        <v/>
      </c>
      <c r="V14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1" s="22" t="n"/>
      <c r="X141" s="21" t="n"/>
    </row>
    <row r="142">
      <c r="A142" s="20" t="n"/>
      <c r="B142" s="21" t="n"/>
      <c r="C142" s="20" t="n"/>
      <c r="D142" s="20" t="n"/>
      <c r="E142" s="20" t="n"/>
      <c r="F142" s="20" t="n"/>
      <c r="G142" s="22" t="n"/>
      <c r="H142" s="20" t="n"/>
      <c r="I142" s="20" t="n"/>
      <c r="J142" s="20" t="n"/>
      <c r="K142" s="22" t="n"/>
      <c r="L142" s="20" t="n"/>
      <c r="M142" s="39">
        <f>IF([@[Request ID]]="","",IFERROR(VLOOKUP([@[Request Type]],'Settings &amp; Lists'!$A$5:$C$8,3,FALSE),""))</f>
        <v/>
      </c>
      <c r="N142" s="21" t="n"/>
      <c r="O142" s="21" t="n"/>
      <c r="P142" s="24">
        <f>IF([@[Request ID]]="","",IFERROR(VLOOKUP([@[Request Type]],'Settings &amp; Lists'!$A$5:$C$8,2,FALSE),""))</f>
        <v/>
      </c>
      <c r="Q142" s="25">
        <f>IF(OR([@[Request ID]]="",[@[Date Received]]="",[@[SLA Days]]=""),"",WORKDAY([@[Date Received]],[@[SLA Days]],'Settings &amp; Lists'!$G$13:$G$22))</f>
        <v/>
      </c>
      <c r="R142" s="24">
        <f>IF(OR([@[Request ID]]="",[@[Date Received]]=""),"",MAX(0,NETWORKDAYS([@[Date Received]],IF([@[Date Closed]]&lt;&gt;"",[@[Date Closed]],TODAY()),'Settings &amp; Lists'!$G$13:$G$22)-1))</f>
        <v/>
      </c>
      <c r="S142" s="24">
        <f>IF(OR([@[Request ID]]="",[@[Date Received]]="",[@[Date Sent]]=""),"",MAX(0,NETWORKDAYS([@[Date Received]],[@[Date Sent]],'Settings &amp; Lists'!$G$13:$G$22)-1))</f>
        <v/>
      </c>
      <c r="T142" s="24">
        <f>IF(OR([@[Request ID]]="",[@[Due Date]]="",OR([@[Status]]="Sent",[@[Status]]="Canceled")),"",IF(TODAY()&lt;=[@[Due Date]],NETWORKDAYS(TODAY(),[@[Due Date]],'Settings &amp; Lists'!$G$13:$G$22)-1,-(NETWORKDAYS([@[Due Date]],TODAY(),'Settings &amp; Lists'!$G$13:$G$22)-1)))</f>
        <v/>
      </c>
      <c r="U142" s="26">
        <f>IF(OR([@[Request ID]]="",[@[Due Date]]="",[@[Status]]="Sent",[@[Status]]="Canceled"),"",IF(TODAY()&gt;[@[Due Date]],"OVERDUE",""))</f>
        <v/>
      </c>
      <c r="V14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2" s="22" t="n"/>
      <c r="X142" s="21" t="n"/>
    </row>
    <row r="143">
      <c r="A143" s="20" t="n"/>
      <c r="B143" s="21" t="n"/>
      <c r="C143" s="20" t="n"/>
      <c r="D143" s="20" t="n"/>
      <c r="E143" s="20" t="n"/>
      <c r="F143" s="20" t="n"/>
      <c r="G143" s="22" t="n"/>
      <c r="H143" s="20" t="n"/>
      <c r="I143" s="20" t="n"/>
      <c r="J143" s="20" t="n"/>
      <c r="K143" s="22" t="n"/>
      <c r="L143" s="20" t="n"/>
      <c r="M143" s="39">
        <f>IF([@[Request ID]]="","",IFERROR(VLOOKUP([@[Request Type]],'Settings &amp; Lists'!$A$5:$C$8,3,FALSE),""))</f>
        <v/>
      </c>
      <c r="N143" s="21" t="n"/>
      <c r="O143" s="21" t="n"/>
      <c r="P143" s="24">
        <f>IF([@[Request ID]]="","",IFERROR(VLOOKUP([@[Request Type]],'Settings &amp; Lists'!$A$5:$C$8,2,FALSE),""))</f>
        <v/>
      </c>
      <c r="Q143" s="25">
        <f>IF(OR([@[Request ID]]="",[@[Date Received]]="",[@[SLA Days]]=""),"",WORKDAY([@[Date Received]],[@[SLA Days]],'Settings &amp; Lists'!$G$13:$G$22))</f>
        <v/>
      </c>
      <c r="R143" s="24">
        <f>IF(OR([@[Request ID]]="",[@[Date Received]]=""),"",MAX(0,NETWORKDAYS([@[Date Received]],IF([@[Date Closed]]&lt;&gt;"",[@[Date Closed]],TODAY()),'Settings &amp; Lists'!$G$13:$G$22)-1))</f>
        <v/>
      </c>
      <c r="S143" s="24">
        <f>IF(OR([@[Request ID]]="",[@[Date Received]]="",[@[Date Sent]]=""),"",MAX(0,NETWORKDAYS([@[Date Received]],[@[Date Sent]],'Settings &amp; Lists'!$G$13:$G$22)-1))</f>
        <v/>
      </c>
      <c r="T143" s="24">
        <f>IF(OR([@[Request ID]]="",[@[Due Date]]="",OR([@[Status]]="Sent",[@[Status]]="Canceled")),"",IF(TODAY()&lt;=[@[Due Date]],NETWORKDAYS(TODAY(),[@[Due Date]],'Settings &amp; Lists'!$G$13:$G$22)-1,-(NETWORKDAYS([@[Due Date]],TODAY(),'Settings &amp; Lists'!$G$13:$G$22)-1)))</f>
        <v/>
      </c>
      <c r="U143" s="26">
        <f>IF(OR([@[Request ID]]="",[@[Due Date]]="",[@[Status]]="Sent",[@[Status]]="Canceled"),"",IF(TODAY()&gt;[@[Due Date]],"OVERDUE",""))</f>
        <v/>
      </c>
      <c r="V14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3" s="22" t="n"/>
      <c r="X143" s="21" t="n"/>
    </row>
    <row r="144">
      <c r="A144" s="20" t="n"/>
      <c r="B144" s="21" t="n"/>
      <c r="C144" s="20" t="n"/>
      <c r="D144" s="20" t="n"/>
      <c r="E144" s="20" t="n"/>
      <c r="F144" s="20" t="n"/>
      <c r="G144" s="22" t="n"/>
      <c r="H144" s="20" t="n"/>
      <c r="I144" s="20" t="n"/>
      <c r="J144" s="20" t="n"/>
      <c r="K144" s="22" t="n"/>
      <c r="L144" s="20" t="n"/>
      <c r="M144" s="39">
        <f>IF([@[Request ID]]="","",IFERROR(VLOOKUP([@[Request Type]],'Settings &amp; Lists'!$A$5:$C$8,3,FALSE),""))</f>
        <v/>
      </c>
      <c r="N144" s="21" t="n"/>
      <c r="O144" s="21" t="n"/>
      <c r="P144" s="24">
        <f>IF([@[Request ID]]="","",IFERROR(VLOOKUP([@[Request Type]],'Settings &amp; Lists'!$A$5:$C$8,2,FALSE),""))</f>
        <v/>
      </c>
      <c r="Q144" s="25">
        <f>IF(OR([@[Request ID]]="",[@[Date Received]]="",[@[SLA Days]]=""),"",WORKDAY([@[Date Received]],[@[SLA Days]],'Settings &amp; Lists'!$G$13:$G$22))</f>
        <v/>
      </c>
      <c r="R144" s="24">
        <f>IF(OR([@[Request ID]]="",[@[Date Received]]=""),"",MAX(0,NETWORKDAYS([@[Date Received]],IF([@[Date Closed]]&lt;&gt;"",[@[Date Closed]],TODAY()),'Settings &amp; Lists'!$G$13:$G$22)-1))</f>
        <v/>
      </c>
      <c r="S144" s="24">
        <f>IF(OR([@[Request ID]]="",[@[Date Received]]="",[@[Date Sent]]=""),"",MAX(0,NETWORKDAYS([@[Date Received]],[@[Date Sent]],'Settings &amp; Lists'!$G$13:$G$22)-1))</f>
        <v/>
      </c>
      <c r="T144" s="24">
        <f>IF(OR([@[Request ID]]="",[@[Due Date]]="",OR([@[Status]]="Sent",[@[Status]]="Canceled")),"",IF(TODAY()&lt;=[@[Due Date]],NETWORKDAYS(TODAY(),[@[Due Date]],'Settings &amp; Lists'!$G$13:$G$22)-1,-(NETWORKDAYS([@[Due Date]],TODAY(),'Settings &amp; Lists'!$G$13:$G$22)-1)))</f>
        <v/>
      </c>
      <c r="U144" s="26">
        <f>IF(OR([@[Request ID]]="",[@[Due Date]]="",[@[Status]]="Sent",[@[Status]]="Canceled"),"",IF(TODAY()&gt;[@[Due Date]],"OVERDUE",""))</f>
        <v/>
      </c>
      <c r="V14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4" s="22" t="n"/>
      <c r="X144" s="21" t="n"/>
    </row>
    <row r="145">
      <c r="A145" s="20" t="n"/>
      <c r="B145" s="21" t="n"/>
      <c r="C145" s="20" t="n"/>
      <c r="D145" s="20" t="n"/>
      <c r="E145" s="20" t="n"/>
      <c r="F145" s="20" t="n"/>
      <c r="G145" s="22" t="n"/>
      <c r="H145" s="20" t="n"/>
      <c r="I145" s="20" t="n"/>
      <c r="J145" s="20" t="n"/>
      <c r="K145" s="22" t="n"/>
      <c r="L145" s="20" t="n"/>
      <c r="M145" s="39">
        <f>IF([@[Request ID]]="","",IFERROR(VLOOKUP([@[Request Type]],'Settings &amp; Lists'!$A$5:$C$8,3,FALSE),""))</f>
        <v/>
      </c>
      <c r="N145" s="21" t="n"/>
      <c r="O145" s="21" t="n"/>
      <c r="P145" s="24">
        <f>IF([@[Request ID]]="","",IFERROR(VLOOKUP([@[Request Type]],'Settings &amp; Lists'!$A$5:$C$8,2,FALSE),""))</f>
        <v/>
      </c>
      <c r="Q145" s="25">
        <f>IF(OR([@[Request ID]]="",[@[Date Received]]="",[@[SLA Days]]=""),"",WORKDAY([@[Date Received]],[@[SLA Days]],'Settings &amp; Lists'!$G$13:$G$22))</f>
        <v/>
      </c>
      <c r="R145" s="24">
        <f>IF(OR([@[Request ID]]="",[@[Date Received]]=""),"",MAX(0,NETWORKDAYS([@[Date Received]],IF([@[Date Closed]]&lt;&gt;"",[@[Date Closed]],TODAY()),'Settings &amp; Lists'!$G$13:$G$22)-1))</f>
        <v/>
      </c>
      <c r="S145" s="24">
        <f>IF(OR([@[Request ID]]="",[@[Date Received]]="",[@[Date Sent]]=""),"",MAX(0,NETWORKDAYS([@[Date Received]],[@[Date Sent]],'Settings &amp; Lists'!$G$13:$G$22)-1))</f>
        <v/>
      </c>
      <c r="T145" s="24">
        <f>IF(OR([@[Request ID]]="",[@[Due Date]]="",OR([@[Status]]="Sent",[@[Status]]="Canceled")),"",IF(TODAY()&lt;=[@[Due Date]],NETWORKDAYS(TODAY(),[@[Due Date]],'Settings &amp; Lists'!$G$13:$G$22)-1,-(NETWORKDAYS([@[Due Date]],TODAY(),'Settings &amp; Lists'!$G$13:$G$22)-1)))</f>
        <v/>
      </c>
      <c r="U145" s="26">
        <f>IF(OR([@[Request ID]]="",[@[Due Date]]="",[@[Status]]="Sent",[@[Status]]="Canceled"),"",IF(TODAY()&gt;[@[Due Date]],"OVERDUE",""))</f>
        <v/>
      </c>
      <c r="V14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5" s="22" t="n"/>
      <c r="X145" s="21" t="n"/>
    </row>
    <row r="146">
      <c r="A146" s="20" t="n"/>
      <c r="B146" s="21" t="n"/>
      <c r="C146" s="20" t="n"/>
      <c r="D146" s="20" t="n"/>
      <c r="E146" s="20" t="n"/>
      <c r="F146" s="20" t="n"/>
      <c r="G146" s="22" t="n"/>
      <c r="H146" s="20" t="n"/>
      <c r="I146" s="20" t="n"/>
      <c r="J146" s="20" t="n"/>
      <c r="K146" s="22" t="n"/>
      <c r="L146" s="20" t="n"/>
      <c r="M146" s="39">
        <f>IF([@[Request ID]]="","",IFERROR(VLOOKUP([@[Request Type]],'Settings &amp; Lists'!$A$5:$C$8,3,FALSE),""))</f>
        <v/>
      </c>
      <c r="N146" s="21" t="n"/>
      <c r="O146" s="21" t="n"/>
      <c r="P146" s="24">
        <f>IF([@[Request ID]]="","",IFERROR(VLOOKUP([@[Request Type]],'Settings &amp; Lists'!$A$5:$C$8,2,FALSE),""))</f>
        <v/>
      </c>
      <c r="Q146" s="25">
        <f>IF(OR([@[Request ID]]="",[@[Date Received]]="",[@[SLA Days]]=""),"",WORKDAY([@[Date Received]],[@[SLA Days]],'Settings &amp; Lists'!$G$13:$G$22))</f>
        <v/>
      </c>
      <c r="R146" s="24">
        <f>IF(OR([@[Request ID]]="",[@[Date Received]]=""),"",MAX(0,NETWORKDAYS([@[Date Received]],IF([@[Date Closed]]&lt;&gt;"",[@[Date Closed]],TODAY()),'Settings &amp; Lists'!$G$13:$G$22)-1))</f>
        <v/>
      </c>
      <c r="S146" s="24">
        <f>IF(OR([@[Request ID]]="",[@[Date Received]]="",[@[Date Sent]]=""),"",MAX(0,NETWORKDAYS([@[Date Received]],[@[Date Sent]],'Settings &amp; Lists'!$G$13:$G$22)-1))</f>
        <v/>
      </c>
      <c r="T146" s="24">
        <f>IF(OR([@[Request ID]]="",[@[Due Date]]="",OR([@[Status]]="Sent",[@[Status]]="Canceled")),"",IF(TODAY()&lt;=[@[Due Date]],NETWORKDAYS(TODAY(),[@[Due Date]],'Settings &amp; Lists'!$G$13:$G$22)-1,-(NETWORKDAYS([@[Due Date]],TODAY(),'Settings &amp; Lists'!$G$13:$G$22)-1)))</f>
        <v/>
      </c>
      <c r="U146" s="26">
        <f>IF(OR([@[Request ID]]="",[@[Due Date]]="",[@[Status]]="Sent",[@[Status]]="Canceled"),"",IF(TODAY()&gt;[@[Due Date]],"OVERDUE",""))</f>
        <v/>
      </c>
      <c r="V14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6" s="22" t="n"/>
      <c r="X146" s="21" t="n"/>
    </row>
    <row r="147">
      <c r="A147" s="20" t="n"/>
      <c r="B147" s="21" t="n"/>
      <c r="C147" s="20" t="n"/>
      <c r="D147" s="20" t="n"/>
      <c r="E147" s="20" t="n"/>
      <c r="F147" s="20" t="n"/>
      <c r="G147" s="22" t="n"/>
      <c r="H147" s="20" t="n"/>
      <c r="I147" s="20" t="n"/>
      <c r="J147" s="20" t="n"/>
      <c r="K147" s="22" t="n"/>
      <c r="L147" s="20" t="n"/>
      <c r="M147" s="39">
        <f>IF([@[Request ID]]="","",IFERROR(VLOOKUP([@[Request Type]],'Settings &amp; Lists'!$A$5:$C$8,3,FALSE),""))</f>
        <v/>
      </c>
      <c r="N147" s="21" t="n"/>
      <c r="O147" s="21" t="n"/>
      <c r="P147" s="24">
        <f>IF([@[Request ID]]="","",IFERROR(VLOOKUP([@[Request Type]],'Settings &amp; Lists'!$A$5:$C$8,2,FALSE),""))</f>
        <v/>
      </c>
      <c r="Q147" s="25">
        <f>IF(OR([@[Request ID]]="",[@[Date Received]]="",[@[SLA Days]]=""),"",WORKDAY([@[Date Received]],[@[SLA Days]],'Settings &amp; Lists'!$G$13:$G$22))</f>
        <v/>
      </c>
      <c r="R147" s="24">
        <f>IF(OR([@[Request ID]]="",[@[Date Received]]=""),"",MAX(0,NETWORKDAYS([@[Date Received]],IF([@[Date Closed]]&lt;&gt;"",[@[Date Closed]],TODAY()),'Settings &amp; Lists'!$G$13:$G$22)-1))</f>
        <v/>
      </c>
      <c r="S147" s="24">
        <f>IF(OR([@[Request ID]]="",[@[Date Received]]="",[@[Date Sent]]=""),"",MAX(0,NETWORKDAYS([@[Date Received]],[@[Date Sent]],'Settings &amp; Lists'!$G$13:$G$22)-1))</f>
        <v/>
      </c>
      <c r="T147" s="24">
        <f>IF(OR([@[Request ID]]="",[@[Due Date]]="",OR([@[Status]]="Sent",[@[Status]]="Canceled")),"",IF(TODAY()&lt;=[@[Due Date]],NETWORKDAYS(TODAY(),[@[Due Date]],'Settings &amp; Lists'!$G$13:$G$22)-1,-(NETWORKDAYS([@[Due Date]],TODAY(),'Settings &amp; Lists'!$G$13:$G$22)-1)))</f>
        <v/>
      </c>
      <c r="U147" s="26">
        <f>IF(OR([@[Request ID]]="",[@[Due Date]]="",[@[Status]]="Sent",[@[Status]]="Canceled"),"",IF(TODAY()&gt;[@[Due Date]],"OVERDUE",""))</f>
        <v/>
      </c>
      <c r="V14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7" s="22" t="n"/>
      <c r="X147" s="21" t="n"/>
    </row>
    <row r="148">
      <c r="A148" s="20" t="n"/>
      <c r="B148" s="21" t="n"/>
      <c r="C148" s="20" t="n"/>
      <c r="D148" s="20" t="n"/>
      <c r="E148" s="20" t="n"/>
      <c r="F148" s="20" t="n"/>
      <c r="G148" s="22" t="n"/>
      <c r="H148" s="20" t="n"/>
      <c r="I148" s="20" t="n"/>
      <c r="J148" s="20" t="n"/>
      <c r="K148" s="22" t="n"/>
      <c r="L148" s="20" t="n"/>
      <c r="M148" s="39">
        <f>IF([@[Request ID]]="","",IFERROR(VLOOKUP([@[Request Type]],'Settings &amp; Lists'!$A$5:$C$8,3,FALSE),""))</f>
        <v/>
      </c>
      <c r="N148" s="21" t="n"/>
      <c r="O148" s="21" t="n"/>
      <c r="P148" s="24">
        <f>IF([@[Request ID]]="","",IFERROR(VLOOKUP([@[Request Type]],'Settings &amp; Lists'!$A$5:$C$8,2,FALSE),""))</f>
        <v/>
      </c>
      <c r="Q148" s="25">
        <f>IF(OR([@[Request ID]]="",[@[Date Received]]="",[@[SLA Days]]=""),"",WORKDAY([@[Date Received]],[@[SLA Days]],'Settings &amp; Lists'!$G$13:$G$22))</f>
        <v/>
      </c>
      <c r="R148" s="24">
        <f>IF(OR([@[Request ID]]="",[@[Date Received]]=""),"",MAX(0,NETWORKDAYS([@[Date Received]],IF([@[Date Closed]]&lt;&gt;"",[@[Date Closed]],TODAY()),'Settings &amp; Lists'!$G$13:$G$22)-1))</f>
        <v/>
      </c>
      <c r="S148" s="24">
        <f>IF(OR([@[Request ID]]="",[@[Date Received]]="",[@[Date Sent]]=""),"",MAX(0,NETWORKDAYS([@[Date Received]],[@[Date Sent]],'Settings &amp; Lists'!$G$13:$G$22)-1))</f>
        <v/>
      </c>
      <c r="T148" s="24">
        <f>IF(OR([@[Request ID]]="",[@[Due Date]]="",OR([@[Status]]="Sent",[@[Status]]="Canceled")),"",IF(TODAY()&lt;=[@[Due Date]],NETWORKDAYS(TODAY(),[@[Due Date]],'Settings &amp; Lists'!$G$13:$G$22)-1,-(NETWORKDAYS([@[Due Date]],TODAY(),'Settings &amp; Lists'!$G$13:$G$22)-1)))</f>
        <v/>
      </c>
      <c r="U148" s="26">
        <f>IF(OR([@[Request ID]]="",[@[Due Date]]="",[@[Status]]="Sent",[@[Status]]="Canceled"),"",IF(TODAY()&gt;[@[Due Date]],"OVERDUE",""))</f>
        <v/>
      </c>
      <c r="V14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8" s="22" t="n"/>
      <c r="X148" s="21" t="n"/>
    </row>
    <row r="149">
      <c r="A149" s="20" t="n"/>
      <c r="B149" s="21" t="n"/>
      <c r="C149" s="20" t="n"/>
      <c r="D149" s="20" t="n"/>
      <c r="E149" s="20" t="n"/>
      <c r="F149" s="20" t="n"/>
      <c r="G149" s="22" t="n"/>
      <c r="H149" s="20" t="n"/>
      <c r="I149" s="20" t="n"/>
      <c r="J149" s="20" t="n"/>
      <c r="K149" s="22" t="n"/>
      <c r="L149" s="20" t="n"/>
      <c r="M149" s="39">
        <f>IF([@[Request ID]]="","",IFERROR(VLOOKUP([@[Request Type]],'Settings &amp; Lists'!$A$5:$C$8,3,FALSE),""))</f>
        <v/>
      </c>
      <c r="N149" s="21" t="n"/>
      <c r="O149" s="21" t="n"/>
      <c r="P149" s="24">
        <f>IF([@[Request ID]]="","",IFERROR(VLOOKUP([@[Request Type]],'Settings &amp; Lists'!$A$5:$C$8,2,FALSE),""))</f>
        <v/>
      </c>
      <c r="Q149" s="25">
        <f>IF(OR([@[Request ID]]="",[@[Date Received]]="",[@[SLA Days]]=""),"",WORKDAY([@[Date Received]],[@[SLA Days]],'Settings &amp; Lists'!$G$13:$G$22))</f>
        <v/>
      </c>
      <c r="R149" s="24">
        <f>IF(OR([@[Request ID]]="",[@[Date Received]]=""),"",MAX(0,NETWORKDAYS([@[Date Received]],IF([@[Date Closed]]&lt;&gt;"",[@[Date Closed]],TODAY()),'Settings &amp; Lists'!$G$13:$G$22)-1))</f>
        <v/>
      </c>
      <c r="S149" s="24">
        <f>IF(OR([@[Request ID]]="",[@[Date Received]]="",[@[Date Sent]]=""),"",MAX(0,NETWORKDAYS([@[Date Received]],[@[Date Sent]],'Settings &amp; Lists'!$G$13:$G$22)-1))</f>
        <v/>
      </c>
      <c r="T149" s="24">
        <f>IF(OR([@[Request ID]]="",[@[Due Date]]="",OR([@[Status]]="Sent",[@[Status]]="Canceled")),"",IF(TODAY()&lt;=[@[Due Date]],NETWORKDAYS(TODAY(),[@[Due Date]],'Settings &amp; Lists'!$G$13:$G$22)-1,-(NETWORKDAYS([@[Due Date]],TODAY(),'Settings &amp; Lists'!$G$13:$G$22)-1)))</f>
        <v/>
      </c>
      <c r="U149" s="26">
        <f>IF(OR([@[Request ID]]="",[@[Due Date]]="",[@[Status]]="Sent",[@[Status]]="Canceled"),"",IF(TODAY()&gt;[@[Due Date]],"OVERDUE",""))</f>
        <v/>
      </c>
      <c r="V14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49" s="22" t="n"/>
      <c r="X149" s="21" t="n"/>
    </row>
    <row r="150">
      <c r="A150" s="20" t="n"/>
      <c r="B150" s="21" t="n"/>
      <c r="C150" s="20" t="n"/>
      <c r="D150" s="20" t="n"/>
      <c r="E150" s="20" t="n"/>
      <c r="F150" s="20" t="n"/>
      <c r="G150" s="22" t="n"/>
      <c r="H150" s="20" t="n"/>
      <c r="I150" s="20" t="n"/>
      <c r="J150" s="20" t="n"/>
      <c r="K150" s="22" t="n"/>
      <c r="L150" s="20" t="n"/>
      <c r="M150" s="39">
        <f>IF([@[Request ID]]="","",IFERROR(VLOOKUP([@[Request Type]],'Settings &amp; Lists'!$A$5:$C$8,3,FALSE),""))</f>
        <v/>
      </c>
      <c r="N150" s="21" t="n"/>
      <c r="O150" s="21" t="n"/>
      <c r="P150" s="24">
        <f>IF([@[Request ID]]="","",IFERROR(VLOOKUP([@[Request Type]],'Settings &amp; Lists'!$A$5:$C$8,2,FALSE),""))</f>
        <v/>
      </c>
      <c r="Q150" s="25">
        <f>IF(OR([@[Request ID]]="",[@[Date Received]]="",[@[SLA Days]]=""),"",WORKDAY([@[Date Received]],[@[SLA Days]],'Settings &amp; Lists'!$G$13:$G$22))</f>
        <v/>
      </c>
      <c r="R150" s="24">
        <f>IF(OR([@[Request ID]]="",[@[Date Received]]=""),"",MAX(0,NETWORKDAYS([@[Date Received]],IF([@[Date Closed]]&lt;&gt;"",[@[Date Closed]],TODAY()),'Settings &amp; Lists'!$G$13:$G$22)-1))</f>
        <v/>
      </c>
      <c r="S150" s="24">
        <f>IF(OR([@[Request ID]]="",[@[Date Received]]="",[@[Date Sent]]=""),"",MAX(0,NETWORKDAYS([@[Date Received]],[@[Date Sent]],'Settings &amp; Lists'!$G$13:$G$22)-1))</f>
        <v/>
      </c>
      <c r="T150" s="24">
        <f>IF(OR([@[Request ID]]="",[@[Due Date]]="",OR([@[Status]]="Sent",[@[Status]]="Canceled")),"",IF(TODAY()&lt;=[@[Due Date]],NETWORKDAYS(TODAY(),[@[Due Date]],'Settings &amp; Lists'!$G$13:$G$22)-1,-(NETWORKDAYS([@[Due Date]],TODAY(),'Settings &amp; Lists'!$G$13:$G$22)-1)))</f>
        <v/>
      </c>
      <c r="U150" s="26">
        <f>IF(OR([@[Request ID]]="",[@[Due Date]]="",[@[Status]]="Sent",[@[Status]]="Canceled"),"",IF(TODAY()&gt;[@[Due Date]],"OVERDUE",""))</f>
        <v/>
      </c>
      <c r="V15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0" s="22" t="n"/>
      <c r="X150" s="21" t="n"/>
    </row>
    <row r="151">
      <c r="A151" s="20" t="n"/>
      <c r="B151" s="21" t="n"/>
      <c r="C151" s="20" t="n"/>
      <c r="D151" s="20" t="n"/>
      <c r="E151" s="20" t="n"/>
      <c r="F151" s="20" t="n"/>
      <c r="G151" s="22" t="n"/>
      <c r="H151" s="20" t="n"/>
      <c r="I151" s="20" t="n"/>
      <c r="J151" s="20" t="n"/>
      <c r="K151" s="22" t="n"/>
      <c r="L151" s="20" t="n"/>
      <c r="M151" s="39">
        <f>IF([@[Request ID]]="","",IFERROR(VLOOKUP([@[Request Type]],'Settings &amp; Lists'!$A$5:$C$8,3,FALSE),""))</f>
        <v/>
      </c>
      <c r="N151" s="21" t="n"/>
      <c r="O151" s="21" t="n"/>
      <c r="P151" s="24">
        <f>IF([@[Request ID]]="","",IFERROR(VLOOKUP([@[Request Type]],'Settings &amp; Lists'!$A$5:$C$8,2,FALSE),""))</f>
        <v/>
      </c>
      <c r="Q151" s="25">
        <f>IF(OR([@[Request ID]]="",[@[Date Received]]="",[@[SLA Days]]=""),"",WORKDAY([@[Date Received]],[@[SLA Days]],'Settings &amp; Lists'!$G$13:$G$22))</f>
        <v/>
      </c>
      <c r="R151" s="24">
        <f>IF(OR([@[Request ID]]="",[@[Date Received]]=""),"",MAX(0,NETWORKDAYS([@[Date Received]],IF([@[Date Closed]]&lt;&gt;"",[@[Date Closed]],TODAY()),'Settings &amp; Lists'!$G$13:$G$22)-1))</f>
        <v/>
      </c>
      <c r="S151" s="24">
        <f>IF(OR([@[Request ID]]="",[@[Date Received]]="",[@[Date Sent]]=""),"",MAX(0,NETWORKDAYS([@[Date Received]],[@[Date Sent]],'Settings &amp; Lists'!$G$13:$G$22)-1))</f>
        <v/>
      </c>
      <c r="T151" s="24">
        <f>IF(OR([@[Request ID]]="",[@[Due Date]]="",OR([@[Status]]="Sent",[@[Status]]="Canceled")),"",IF(TODAY()&lt;=[@[Due Date]],NETWORKDAYS(TODAY(),[@[Due Date]],'Settings &amp; Lists'!$G$13:$G$22)-1,-(NETWORKDAYS([@[Due Date]],TODAY(),'Settings &amp; Lists'!$G$13:$G$22)-1)))</f>
        <v/>
      </c>
      <c r="U151" s="26">
        <f>IF(OR([@[Request ID]]="",[@[Due Date]]="",[@[Status]]="Sent",[@[Status]]="Canceled"),"",IF(TODAY()&gt;[@[Due Date]],"OVERDUE",""))</f>
        <v/>
      </c>
      <c r="V15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1" s="22" t="n"/>
      <c r="X151" s="21" t="n"/>
    </row>
    <row r="152">
      <c r="A152" s="20" t="n"/>
      <c r="B152" s="21" t="n"/>
      <c r="C152" s="20" t="n"/>
      <c r="D152" s="20" t="n"/>
      <c r="E152" s="20" t="n"/>
      <c r="F152" s="20" t="n"/>
      <c r="G152" s="22" t="n"/>
      <c r="H152" s="20" t="n"/>
      <c r="I152" s="20" t="n"/>
      <c r="J152" s="20" t="n"/>
      <c r="K152" s="22" t="n"/>
      <c r="L152" s="20" t="n"/>
      <c r="M152" s="39">
        <f>IF([@[Request ID]]="","",IFERROR(VLOOKUP([@[Request Type]],'Settings &amp; Lists'!$A$5:$C$8,3,FALSE),""))</f>
        <v/>
      </c>
      <c r="N152" s="21" t="n"/>
      <c r="O152" s="21" t="n"/>
      <c r="P152" s="24">
        <f>IF([@[Request ID]]="","",IFERROR(VLOOKUP([@[Request Type]],'Settings &amp; Lists'!$A$5:$C$8,2,FALSE),""))</f>
        <v/>
      </c>
      <c r="Q152" s="25">
        <f>IF(OR([@[Request ID]]="",[@[Date Received]]="",[@[SLA Days]]=""),"",WORKDAY([@[Date Received]],[@[SLA Days]],'Settings &amp; Lists'!$G$13:$G$22))</f>
        <v/>
      </c>
      <c r="R152" s="24">
        <f>IF(OR([@[Request ID]]="",[@[Date Received]]=""),"",MAX(0,NETWORKDAYS([@[Date Received]],IF([@[Date Closed]]&lt;&gt;"",[@[Date Closed]],TODAY()),'Settings &amp; Lists'!$G$13:$G$22)-1))</f>
        <v/>
      </c>
      <c r="S152" s="24">
        <f>IF(OR([@[Request ID]]="",[@[Date Received]]="",[@[Date Sent]]=""),"",MAX(0,NETWORKDAYS([@[Date Received]],[@[Date Sent]],'Settings &amp; Lists'!$G$13:$G$22)-1))</f>
        <v/>
      </c>
      <c r="T152" s="24">
        <f>IF(OR([@[Request ID]]="",[@[Due Date]]="",OR([@[Status]]="Sent",[@[Status]]="Canceled")),"",IF(TODAY()&lt;=[@[Due Date]],NETWORKDAYS(TODAY(),[@[Due Date]],'Settings &amp; Lists'!$G$13:$G$22)-1,-(NETWORKDAYS([@[Due Date]],TODAY(),'Settings &amp; Lists'!$G$13:$G$22)-1)))</f>
        <v/>
      </c>
      <c r="U152" s="26">
        <f>IF(OR([@[Request ID]]="",[@[Due Date]]="",[@[Status]]="Sent",[@[Status]]="Canceled"),"",IF(TODAY()&gt;[@[Due Date]],"OVERDUE",""))</f>
        <v/>
      </c>
      <c r="V15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2" s="22" t="n"/>
      <c r="X152" s="21" t="n"/>
    </row>
    <row r="153">
      <c r="A153" s="20" t="n"/>
      <c r="B153" s="21" t="n"/>
      <c r="C153" s="20" t="n"/>
      <c r="D153" s="20" t="n"/>
      <c r="E153" s="20" t="n"/>
      <c r="F153" s="20" t="n"/>
      <c r="G153" s="22" t="n"/>
      <c r="H153" s="20" t="n"/>
      <c r="I153" s="20" t="n"/>
      <c r="J153" s="20" t="n"/>
      <c r="K153" s="22" t="n"/>
      <c r="L153" s="20" t="n"/>
      <c r="M153" s="39">
        <f>IF([@[Request ID]]="","",IFERROR(VLOOKUP([@[Request Type]],'Settings &amp; Lists'!$A$5:$C$8,3,FALSE),""))</f>
        <v/>
      </c>
      <c r="N153" s="21" t="n"/>
      <c r="O153" s="21" t="n"/>
      <c r="P153" s="24">
        <f>IF([@[Request ID]]="","",IFERROR(VLOOKUP([@[Request Type]],'Settings &amp; Lists'!$A$5:$C$8,2,FALSE),""))</f>
        <v/>
      </c>
      <c r="Q153" s="25">
        <f>IF(OR([@[Request ID]]="",[@[Date Received]]="",[@[SLA Days]]=""),"",WORKDAY([@[Date Received]],[@[SLA Days]],'Settings &amp; Lists'!$G$13:$G$22))</f>
        <v/>
      </c>
      <c r="R153" s="24">
        <f>IF(OR([@[Request ID]]="",[@[Date Received]]=""),"",MAX(0,NETWORKDAYS([@[Date Received]],IF([@[Date Closed]]&lt;&gt;"",[@[Date Closed]],TODAY()),'Settings &amp; Lists'!$G$13:$G$22)-1))</f>
        <v/>
      </c>
      <c r="S153" s="24">
        <f>IF(OR([@[Request ID]]="",[@[Date Received]]="",[@[Date Sent]]=""),"",MAX(0,NETWORKDAYS([@[Date Received]],[@[Date Sent]],'Settings &amp; Lists'!$G$13:$G$22)-1))</f>
        <v/>
      </c>
      <c r="T153" s="24">
        <f>IF(OR([@[Request ID]]="",[@[Due Date]]="",OR([@[Status]]="Sent",[@[Status]]="Canceled")),"",IF(TODAY()&lt;=[@[Due Date]],NETWORKDAYS(TODAY(),[@[Due Date]],'Settings &amp; Lists'!$G$13:$G$22)-1,-(NETWORKDAYS([@[Due Date]],TODAY(),'Settings &amp; Lists'!$G$13:$G$22)-1)))</f>
        <v/>
      </c>
      <c r="U153" s="26">
        <f>IF(OR([@[Request ID]]="",[@[Due Date]]="",[@[Status]]="Sent",[@[Status]]="Canceled"),"",IF(TODAY()&gt;[@[Due Date]],"OVERDUE",""))</f>
        <v/>
      </c>
      <c r="V15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3" s="22" t="n"/>
      <c r="X153" s="21" t="n"/>
    </row>
    <row r="154">
      <c r="A154" s="20" t="n"/>
      <c r="B154" s="21" t="n"/>
      <c r="C154" s="20" t="n"/>
      <c r="D154" s="20" t="n"/>
      <c r="E154" s="20" t="n"/>
      <c r="F154" s="20" t="n"/>
      <c r="G154" s="22" t="n"/>
      <c r="H154" s="20" t="n"/>
      <c r="I154" s="20" t="n"/>
      <c r="J154" s="20" t="n"/>
      <c r="K154" s="22" t="n"/>
      <c r="L154" s="20" t="n"/>
      <c r="M154" s="39">
        <f>IF([@[Request ID]]="","",IFERROR(VLOOKUP([@[Request Type]],'Settings &amp; Lists'!$A$5:$C$8,3,FALSE),""))</f>
        <v/>
      </c>
      <c r="N154" s="21" t="n"/>
      <c r="O154" s="21" t="n"/>
      <c r="P154" s="24">
        <f>IF([@[Request ID]]="","",IFERROR(VLOOKUP([@[Request Type]],'Settings &amp; Lists'!$A$5:$C$8,2,FALSE),""))</f>
        <v/>
      </c>
      <c r="Q154" s="25">
        <f>IF(OR([@[Request ID]]="",[@[Date Received]]="",[@[SLA Days]]=""),"",WORKDAY([@[Date Received]],[@[SLA Days]],'Settings &amp; Lists'!$G$13:$G$22))</f>
        <v/>
      </c>
      <c r="R154" s="24">
        <f>IF(OR([@[Request ID]]="",[@[Date Received]]=""),"",MAX(0,NETWORKDAYS([@[Date Received]],IF([@[Date Closed]]&lt;&gt;"",[@[Date Closed]],TODAY()),'Settings &amp; Lists'!$G$13:$G$22)-1))</f>
        <v/>
      </c>
      <c r="S154" s="24">
        <f>IF(OR([@[Request ID]]="",[@[Date Received]]="",[@[Date Sent]]=""),"",MAX(0,NETWORKDAYS([@[Date Received]],[@[Date Sent]],'Settings &amp; Lists'!$G$13:$G$22)-1))</f>
        <v/>
      </c>
      <c r="T154" s="24">
        <f>IF(OR([@[Request ID]]="",[@[Due Date]]="",OR([@[Status]]="Sent",[@[Status]]="Canceled")),"",IF(TODAY()&lt;=[@[Due Date]],NETWORKDAYS(TODAY(),[@[Due Date]],'Settings &amp; Lists'!$G$13:$G$22)-1,-(NETWORKDAYS([@[Due Date]],TODAY(),'Settings &amp; Lists'!$G$13:$G$22)-1)))</f>
        <v/>
      </c>
      <c r="U154" s="26">
        <f>IF(OR([@[Request ID]]="",[@[Due Date]]="",[@[Status]]="Sent",[@[Status]]="Canceled"),"",IF(TODAY()&gt;[@[Due Date]],"OVERDUE",""))</f>
        <v/>
      </c>
      <c r="V15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4" s="22" t="n"/>
      <c r="X154" s="21" t="n"/>
    </row>
    <row r="155">
      <c r="A155" s="20" t="n"/>
      <c r="B155" s="21" t="n"/>
      <c r="C155" s="20" t="n"/>
      <c r="D155" s="20" t="n"/>
      <c r="E155" s="20" t="n"/>
      <c r="F155" s="20" t="n"/>
      <c r="G155" s="22" t="n"/>
      <c r="H155" s="20" t="n"/>
      <c r="I155" s="20" t="n"/>
      <c r="J155" s="20" t="n"/>
      <c r="K155" s="22" t="n"/>
      <c r="L155" s="20" t="n"/>
      <c r="M155" s="39">
        <f>IF([@[Request ID]]="","",IFERROR(VLOOKUP([@[Request Type]],'Settings &amp; Lists'!$A$5:$C$8,3,FALSE),""))</f>
        <v/>
      </c>
      <c r="N155" s="21" t="n"/>
      <c r="O155" s="21" t="n"/>
      <c r="P155" s="24">
        <f>IF([@[Request ID]]="","",IFERROR(VLOOKUP([@[Request Type]],'Settings &amp; Lists'!$A$5:$C$8,2,FALSE),""))</f>
        <v/>
      </c>
      <c r="Q155" s="25">
        <f>IF(OR([@[Request ID]]="",[@[Date Received]]="",[@[SLA Days]]=""),"",WORKDAY([@[Date Received]],[@[SLA Days]],'Settings &amp; Lists'!$G$13:$G$22))</f>
        <v/>
      </c>
      <c r="R155" s="24">
        <f>IF(OR([@[Request ID]]="",[@[Date Received]]=""),"",MAX(0,NETWORKDAYS([@[Date Received]],IF([@[Date Closed]]&lt;&gt;"",[@[Date Closed]],TODAY()),'Settings &amp; Lists'!$G$13:$G$22)-1))</f>
        <v/>
      </c>
      <c r="S155" s="24">
        <f>IF(OR([@[Request ID]]="",[@[Date Received]]="",[@[Date Sent]]=""),"",MAX(0,NETWORKDAYS([@[Date Received]],[@[Date Sent]],'Settings &amp; Lists'!$G$13:$G$22)-1))</f>
        <v/>
      </c>
      <c r="T155" s="24">
        <f>IF(OR([@[Request ID]]="",[@[Due Date]]="",OR([@[Status]]="Sent",[@[Status]]="Canceled")),"",IF(TODAY()&lt;=[@[Due Date]],NETWORKDAYS(TODAY(),[@[Due Date]],'Settings &amp; Lists'!$G$13:$G$22)-1,-(NETWORKDAYS([@[Due Date]],TODAY(),'Settings &amp; Lists'!$G$13:$G$22)-1)))</f>
        <v/>
      </c>
      <c r="U155" s="26">
        <f>IF(OR([@[Request ID]]="",[@[Due Date]]="",[@[Status]]="Sent",[@[Status]]="Canceled"),"",IF(TODAY()&gt;[@[Due Date]],"OVERDUE",""))</f>
        <v/>
      </c>
      <c r="V15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5" s="22" t="n"/>
      <c r="X155" s="21" t="n"/>
    </row>
    <row r="156">
      <c r="A156" s="20" t="n"/>
      <c r="B156" s="21" t="n"/>
      <c r="C156" s="20" t="n"/>
      <c r="D156" s="20" t="n"/>
      <c r="E156" s="20" t="n"/>
      <c r="F156" s="20" t="n"/>
      <c r="G156" s="22" t="n"/>
      <c r="H156" s="20" t="n"/>
      <c r="I156" s="20" t="n"/>
      <c r="J156" s="20" t="n"/>
      <c r="K156" s="22" t="n"/>
      <c r="L156" s="20" t="n"/>
      <c r="M156" s="39">
        <f>IF([@[Request ID]]="","",IFERROR(VLOOKUP([@[Request Type]],'Settings &amp; Lists'!$A$5:$C$8,3,FALSE),""))</f>
        <v/>
      </c>
      <c r="N156" s="21" t="n"/>
      <c r="O156" s="21" t="n"/>
      <c r="P156" s="24">
        <f>IF([@[Request ID]]="","",IFERROR(VLOOKUP([@[Request Type]],'Settings &amp; Lists'!$A$5:$C$8,2,FALSE),""))</f>
        <v/>
      </c>
      <c r="Q156" s="25">
        <f>IF(OR([@[Request ID]]="",[@[Date Received]]="",[@[SLA Days]]=""),"",WORKDAY([@[Date Received]],[@[SLA Days]],'Settings &amp; Lists'!$G$13:$G$22))</f>
        <v/>
      </c>
      <c r="R156" s="24">
        <f>IF(OR([@[Request ID]]="",[@[Date Received]]=""),"",MAX(0,NETWORKDAYS([@[Date Received]],IF([@[Date Closed]]&lt;&gt;"",[@[Date Closed]],TODAY()),'Settings &amp; Lists'!$G$13:$G$22)-1))</f>
        <v/>
      </c>
      <c r="S156" s="24">
        <f>IF(OR([@[Request ID]]="",[@[Date Received]]="",[@[Date Sent]]=""),"",MAX(0,NETWORKDAYS([@[Date Received]],[@[Date Sent]],'Settings &amp; Lists'!$G$13:$G$22)-1))</f>
        <v/>
      </c>
      <c r="T156" s="24">
        <f>IF(OR([@[Request ID]]="",[@[Due Date]]="",OR([@[Status]]="Sent",[@[Status]]="Canceled")),"",IF(TODAY()&lt;=[@[Due Date]],NETWORKDAYS(TODAY(),[@[Due Date]],'Settings &amp; Lists'!$G$13:$G$22)-1,-(NETWORKDAYS([@[Due Date]],TODAY(),'Settings &amp; Lists'!$G$13:$G$22)-1)))</f>
        <v/>
      </c>
      <c r="U156" s="26">
        <f>IF(OR([@[Request ID]]="",[@[Due Date]]="",[@[Status]]="Sent",[@[Status]]="Canceled"),"",IF(TODAY()&gt;[@[Due Date]],"OVERDUE",""))</f>
        <v/>
      </c>
      <c r="V15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6" s="22" t="n"/>
      <c r="X156" s="21" t="n"/>
    </row>
    <row r="157">
      <c r="A157" s="20" t="n"/>
      <c r="B157" s="21" t="n"/>
      <c r="C157" s="20" t="n"/>
      <c r="D157" s="20" t="n"/>
      <c r="E157" s="20" t="n"/>
      <c r="F157" s="20" t="n"/>
      <c r="G157" s="22" t="n"/>
      <c r="H157" s="20" t="n"/>
      <c r="I157" s="20" t="n"/>
      <c r="J157" s="20" t="n"/>
      <c r="K157" s="22" t="n"/>
      <c r="L157" s="20" t="n"/>
      <c r="M157" s="39">
        <f>IF([@[Request ID]]="","",IFERROR(VLOOKUP([@[Request Type]],'Settings &amp; Lists'!$A$5:$C$8,3,FALSE),""))</f>
        <v/>
      </c>
      <c r="N157" s="21" t="n"/>
      <c r="O157" s="21" t="n"/>
      <c r="P157" s="24">
        <f>IF([@[Request ID]]="","",IFERROR(VLOOKUP([@[Request Type]],'Settings &amp; Lists'!$A$5:$C$8,2,FALSE),""))</f>
        <v/>
      </c>
      <c r="Q157" s="25">
        <f>IF(OR([@[Request ID]]="",[@[Date Received]]="",[@[SLA Days]]=""),"",WORKDAY([@[Date Received]],[@[SLA Days]],'Settings &amp; Lists'!$G$13:$G$22))</f>
        <v/>
      </c>
      <c r="R157" s="24">
        <f>IF(OR([@[Request ID]]="",[@[Date Received]]=""),"",MAX(0,NETWORKDAYS([@[Date Received]],IF([@[Date Closed]]&lt;&gt;"",[@[Date Closed]],TODAY()),'Settings &amp; Lists'!$G$13:$G$22)-1))</f>
        <v/>
      </c>
      <c r="S157" s="24">
        <f>IF(OR([@[Request ID]]="",[@[Date Received]]="",[@[Date Sent]]=""),"",MAX(0,NETWORKDAYS([@[Date Received]],[@[Date Sent]],'Settings &amp; Lists'!$G$13:$G$22)-1))</f>
        <v/>
      </c>
      <c r="T157" s="24">
        <f>IF(OR([@[Request ID]]="",[@[Due Date]]="",OR([@[Status]]="Sent",[@[Status]]="Canceled")),"",IF(TODAY()&lt;=[@[Due Date]],NETWORKDAYS(TODAY(),[@[Due Date]],'Settings &amp; Lists'!$G$13:$G$22)-1,-(NETWORKDAYS([@[Due Date]],TODAY(),'Settings &amp; Lists'!$G$13:$G$22)-1)))</f>
        <v/>
      </c>
      <c r="U157" s="26">
        <f>IF(OR([@[Request ID]]="",[@[Due Date]]="",[@[Status]]="Sent",[@[Status]]="Canceled"),"",IF(TODAY()&gt;[@[Due Date]],"OVERDUE",""))</f>
        <v/>
      </c>
      <c r="V15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7" s="22" t="n"/>
      <c r="X157" s="21" t="n"/>
    </row>
    <row r="158">
      <c r="A158" s="20" t="n"/>
      <c r="B158" s="21" t="n"/>
      <c r="C158" s="20" t="n"/>
      <c r="D158" s="20" t="n"/>
      <c r="E158" s="20" t="n"/>
      <c r="F158" s="20" t="n"/>
      <c r="G158" s="22" t="n"/>
      <c r="H158" s="20" t="n"/>
      <c r="I158" s="20" t="n"/>
      <c r="J158" s="20" t="n"/>
      <c r="K158" s="22" t="n"/>
      <c r="L158" s="20" t="n"/>
      <c r="M158" s="39">
        <f>IF([@[Request ID]]="","",IFERROR(VLOOKUP([@[Request Type]],'Settings &amp; Lists'!$A$5:$C$8,3,FALSE),""))</f>
        <v/>
      </c>
      <c r="N158" s="21" t="n"/>
      <c r="O158" s="21" t="n"/>
      <c r="P158" s="24">
        <f>IF([@[Request ID]]="","",IFERROR(VLOOKUP([@[Request Type]],'Settings &amp; Lists'!$A$5:$C$8,2,FALSE),""))</f>
        <v/>
      </c>
      <c r="Q158" s="25">
        <f>IF(OR([@[Request ID]]="",[@[Date Received]]="",[@[SLA Days]]=""),"",WORKDAY([@[Date Received]],[@[SLA Days]],'Settings &amp; Lists'!$G$13:$G$22))</f>
        <v/>
      </c>
      <c r="R158" s="24">
        <f>IF(OR([@[Request ID]]="",[@[Date Received]]=""),"",MAX(0,NETWORKDAYS([@[Date Received]],IF([@[Date Closed]]&lt;&gt;"",[@[Date Closed]],TODAY()),'Settings &amp; Lists'!$G$13:$G$22)-1))</f>
        <v/>
      </c>
      <c r="S158" s="24">
        <f>IF(OR([@[Request ID]]="",[@[Date Received]]="",[@[Date Sent]]=""),"",MAX(0,NETWORKDAYS([@[Date Received]],[@[Date Sent]],'Settings &amp; Lists'!$G$13:$G$22)-1))</f>
        <v/>
      </c>
      <c r="T158" s="24">
        <f>IF(OR([@[Request ID]]="",[@[Due Date]]="",OR([@[Status]]="Sent",[@[Status]]="Canceled")),"",IF(TODAY()&lt;=[@[Due Date]],NETWORKDAYS(TODAY(),[@[Due Date]],'Settings &amp; Lists'!$G$13:$G$22)-1,-(NETWORKDAYS([@[Due Date]],TODAY(),'Settings &amp; Lists'!$G$13:$G$22)-1)))</f>
        <v/>
      </c>
      <c r="U158" s="26">
        <f>IF(OR([@[Request ID]]="",[@[Due Date]]="",[@[Status]]="Sent",[@[Status]]="Canceled"),"",IF(TODAY()&gt;[@[Due Date]],"OVERDUE",""))</f>
        <v/>
      </c>
      <c r="V15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8" s="22" t="n"/>
      <c r="X158" s="21" t="n"/>
    </row>
    <row r="159">
      <c r="A159" s="20" t="n"/>
      <c r="B159" s="21" t="n"/>
      <c r="C159" s="20" t="n"/>
      <c r="D159" s="20" t="n"/>
      <c r="E159" s="20" t="n"/>
      <c r="F159" s="20" t="n"/>
      <c r="G159" s="22" t="n"/>
      <c r="H159" s="20" t="n"/>
      <c r="I159" s="20" t="n"/>
      <c r="J159" s="20" t="n"/>
      <c r="K159" s="22" t="n"/>
      <c r="L159" s="20" t="n"/>
      <c r="M159" s="39">
        <f>IF([@[Request ID]]="","",IFERROR(VLOOKUP([@[Request Type]],'Settings &amp; Lists'!$A$5:$C$8,3,FALSE),""))</f>
        <v/>
      </c>
      <c r="N159" s="21" t="n"/>
      <c r="O159" s="21" t="n"/>
      <c r="P159" s="24">
        <f>IF([@[Request ID]]="","",IFERROR(VLOOKUP([@[Request Type]],'Settings &amp; Lists'!$A$5:$C$8,2,FALSE),""))</f>
        <v/>
      </c>
      <c r="Q159" s="25">
        <f>IF(OR([@[Request ID]]="",[@[Date Received]]="",[@[SLA Days]]=""),"",WORKDAY([@[Date Received]],[@[SLA Days]],'Settings &amp; Lists'!$G$13:$G$22))</f>
        <v/>
      </c>
      <c r="R159" s="24">
        <f>IF(OR([@[Request ID]]="",[@[Date Received]]=""),"",MAX(0,NETWORKDAYS([@[Date Received]],IF([@[Date Closed]]&lt;&gt;"",[@[Date Closed]],TODAY()),'Settings &amp; Lists'!$G$13:$G$22)-1))</f>
        <v/>
      </c>
      <c r="S159" s="24">
        <f>IF(OR([@[Request ID]]="",[@[Date Received]]="",[@[Date Sent]]=""),"",MAX(0,NETWORKDAYS([@[Date Received]],[@[Date Sent]],'Settings &amp; Lists'!$G$13:$G$22)-1))</f>
        <v/>
      </c>
      <c r="T159" s="24">
        <f>IF(OR([@[Request ID]]="",[@[Due Date]]="",OR([@[Status]]="Sent",[@[Status]]="Canceled")),"",IF(TODAY()&lt;=[@[Due Date]],NETWORKDAYS(TODAY(),[@[Due Date]],'Settings &amp; Lists'!$G$13:$G$22)-1,-(NETWORKDAYS([@[Due Date]],TODAY(),'Settings &amp; Lists'!$G$13:$G$22)-1)))</f>
        <v/>
      </c>
      <c r="U159" s="26">
        <f>IF(OR([@[Request ID]]="",[@[Due Date]]="",[@[Status]]="Sent",[@[Status]]="Canceled"),"",IF(TODAY()&gt;[@[Due Date]],"OVERDUE",""))</f>
        <v/>
      </c>
      <c r="V15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59" s="22" t="n"/>
      <c r="X159" s="21" t="n"/>
    </row>
    <row r="160">
      <c r="A160" s="20" t="n"/>
      <c r="B160" s="21" t="n"/>
      <c r="C160" s="20" t="n"/>
      <c r="D160" s="20" t="n"/>
      <c r="E160" s="20" t="n"/>
      <c r="F160" s="20" t="n"/>
      <c r="G160" s="22" t="n"/>
      <c r="H160" s="20" t="n"/>
      <c r="I160" s="20" t="n"/>
      <c r="J160" s="20" t="n"/>
      <c r="K160" s="22" t="n"/>
      <c r="L160" s="20" t="n"/>
      <c r="M160" s="39">
        <f>IF([@[Request ID]]="","",IFERROR(VLOOKUP([@[Request Type]],'Settings &amp; Lists'!$A$5:$C$8,3,FALSE),""))</f>
        <v/>
      </c>
      <c r="N160" s="21" t="n"/>
      <c r="O160" s="21" t="n"/>
      <c r="P160" s="24">
        <f>IF([@[Request ID]]="","",IFERROR(VLOOKUP([@[Request Type]],'Settings &amp; Lists'!$A$5:$C$8,2,FALSE),""))</f>
        <v/>
      </c>
      <c r="Q160" s="25">
        <f>IF(OR([@[Request ID]]="",[@[Date Received]]="",[@[SLA Days]]=""),"",WORKDAY([@[Date Received]],[@[SLA Days]],'Settings &amp; Lists'!$G$13:$G$22))</f>
        <v/>
      </c>
      <c r="R160" s="24">
        <f>IF(OR([@[Request ID]]="",[@[Date Received]]=""),"",MAX(0,NETWORKDAYS([@[Date Received]],IF([@[Date Closed]]&lt;&gt;"",[@[Date Closed]],TODAY()),'Settings &amp; Lists'!$G$13:$G$22)-1))</f>
        <v/>
      </c>
      <c r="S160" s="24">
        <f>IF(OR([@[Request ID]]="",[@[Date Received]]="",[@[Date Sent]]=""),"",MAX(0,NETWORKDAYS([@[Date Received]],[@[Date Sent]],'Settings &amp; Lists'!$G$13:$G$22)-1))</f>
        <v/>
      </c>
      <c r="T160" s="24">
        <f>IF(OR([@[Request ID]]="",[@[Due Date]]="",OR([@[Status]]="Sent",[@[Status]]="Canceled")),"",IF(TODAY()&lt;=[@[Due Date]],NETWORKDAYS(TODAY(),[@[Due Date]],'Settings &amp; Lists'!$G$13:$G$22)-1,-(NETWORKDAYS([@[Due Date]],TODAY(),'Settings &amp; Lists'!$G$13:$G$22)-1)))</f>
        <v/>
      </c>
      <c r="U160" s="26">
        <f>IF(OR([@[Request ID]]="",[@[Due Date]]="",[@[Status]]="Sent",[@[Status]]="Canceled"),"",IF(TODAY()&gt;[@[Due Date]],"OVERDUE",""))</f>
        <v/>
      </c>
      <c r="V16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0" s="22" t="n"/>
      <c r="X160" s="21" t="n"/>
    </row>
    <row r="161">
      <c r="A161" s="20" t="n"/>
      <c r="B161" s="21" t="n"/>
      <c r="C161" s="20" t="n"/>
      <c r="D161" s="20" t="n"/>
      <c r="E161" s="20" t="n"/>
      <c r="F161" s="20" t="n"/>
      <c r="G161" s="22" t="n"/>
      <c r="H161" s="20" t="n"/>
      <c r="I161" s="20" t="n"/>
      <c r="J161" s="20" t="n"/>
      <c r="K161" s="22" t="n"/>
      <c r="L161" s="20" t="n"/>
      <c r="M161" s="39">
        <f>IF([@[Request ID]]="","",IFERROR(VLOOKUP([@[Request Type]],'Settings &amp; Lists'!$A$5:$C$8,3,FALSE),""))</f>
        <v/>
      </c>
      <c r="N161" s="21" t="n"/>
      <c r="O161" s="21" t="n"/>
      <c r="P161" s="24">
        <f>IF([@[Request ID]]="","",IFERROR(VLOOKUP([@[Request Type]],'Settings &amp; Lists'!$A$5:$C$8,2,FALSE),""))</f>
        <v/>
      </c>
      <c r="Q161" s="25">
        <f>IF(OR([@[Request ID]]="",[@[Date Received]]="",[@[SLA Days]]=""),"",WORKDAY([@[Date Received]],[@[SLA Days]],'Settings &amp; Lists'!$G$13:$G$22))</f>
        <v/>
      </c>
      <c r="R161" s="24">
        <f>IF(OR([@[Request ID]]="",[@[Date Received]]=""),"",MAX(0,NETWORKDAYS([@[Date Received]],IF([@[Date Closed]]&lt;&gt;"",[@[Date Closed]],TODAY()),'Settings &amp; Lists'!$G$13:$G$22)-1))</f>
        <v/>
      </c>
      <c r="S161" s="24">
        <f>IF(OR([@[Request ID]]="",[@[Date Received]]="",[@[Date Sent]]=""),"",MAX(0,NETWORKDAYS([@[Date Received]],[@[Date Sent]],'Settings &amp; Lists'!$G$13:$G$22)-1))</f>
        <v/>
      </c>
      <c r="T161" s="24">
        <f>IF(OR([@[Request ID]]="",[@[Due Date]]="",OR([@[Status]]="Sent",[@[Status]]="Canceled")),"",IF(TODAY()&lt;=[@[Due Date]],NETWORKDAYS(TODAY(),[@[Due Date]],'Settings &amp; Lists'!$G$13:$G$22)-1,-(NETWORKDAYS([@[Due Date]],TODAY(),'Settings &amp; Lists'!$G$13:$G$22)-1)))</f>
        <v/>
      </c>
      <c r="U161" s="26">
        <f>IF(OR([@[Request ID]]="",[@[Due Date]]="",[@[Status]]="Sent",[@[Status]]="Canceled"),"",IF(TODAY()&gt;[@[Due Date]],"OVERDUE",""))</f>
        <v/>
      </c>
      <c r="V16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1" s="22" t="n"/>
      <c r="X161" s="21" t="n"/>
    </row>
    <row r="162">
      <c r="A162" s="20" t="n"/>
      <c r="B162" s="21" t="n"/>
      <c r="C162" s="20" t="n"/>
      <c r="D162" s="20" t="n"/>
      <c r="E162" s="20" t="n"/>
      <c r="F162" s="20" t="n"/>
      <c r="G162" s="22" t="n"/>
      <c r="H162" s="20" t="n"/>
      <c r="I162" s="20" t="n"/>
      <c r="J162" s="20" t="n"/>
      <c r="K162" s="22" t="n"/>
      <c r="L162" s="20" t="n"/>
      <c r="M162" s="39">
        <f>IF([@[Request ID]]="","",IFERROR(VLOOKUP([@[Request Type]],'Settings &amp; Lists'!$A$5:$C$8,3,FALSE),""))</f>
        <v/>
      </c>
      <c r="N162" s="21" t="n"/>
      <c r="O162" s="21" t="n"/>
      <c r="P162" s="24">
        <f>IF([@[Request ID]]="","",IFERROR(VLOOKUP([@[Request Type]],'Settings &amp; Lists'!$A$5:$C$8,2,FALSE),""))</f>
        <v/>
      </c>
      <c r="Q162" s="25">
        <f>IF(OR([@[Request ID]]="",[@[Date Received]]="",[@[SLA Days]]=""),"",WORKDAY([@[Date Received]],[@[SLA Days]],'Settings &amp; Lists'!$G$13:$G$22))</f>
        <v/>
      </c>
      <c r="R162" s="24">
        <f>IF(OR([@[Request ID]]="",[@[Date Received]]=""),"",MAX(0,NETWORKDAYS([@[Date Received]],IF([@[Date Closed]]&lt;&gt;"",[@[Date Closed]],TODAY()),'Settings &amp; Lists'!$G$13:$G$22)-1))</f>
        <v/>
      </c>
      <c r="S162" s="24">
        <f>IF(OR([@[Request ID]]="",[@[Date Received]]="",[@[Date Sent]]=""),"",MAX(0,NETWORKDAYS([@[Date Received]],[@[Date Sent]],'Settings &amp; Lists'!$G$13:$G$22)-1))</f>
        <v/>
      </c>
      <c r="T162" s="24">
        <f>IF(OR([@[Request ID]]="",[@[Due Date]]="",OR([@[Status]]="Sent",[@[Status]]="Canceled")),"",IF(TODAY()&lt;=[@[Due Date]],NETWORKDAYS(TODAY(),[@[Due Date]],'Settings &amp; Lists'!$G$13:$G$22)-1,-(NETWORKDAYS([@[Due Date]],TODAY(),'Settings &amp; Lists'!$G$13:$G$22)-1)))</f>
        <v/>
      </c>
      <c r="U162" s="26">
        <f>IF(OR([@[Request ID]]="",[@[Due Date]]="",[@[Status]]="Sent",[@[Status]]="Canceled"),"",IF(TODAY()&gt;[@[Due Date]],"OVERDUE",""))</f>
        <v/>
      </c>
      <c r="V16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2" s="22" t="n"/>
      <c r="X162" s="21" t="n"/>
    </row>
    <row r="163">
      <c r="A163" s="20" t="n"/>
      <c r="B163" s="21" t="n"/>
      <c r="C163" s="20" t="n"/>
      <c r="D163" s="20" t="n"/>
      <c r="E163" s="20" t="n"/>
      <c r="F163" s="20" t="n"/>
      <c r="G163" s="22" t="n"/>
      <c r="H163" s="20" t="n"/>
      <c r="I163" s="20" t="n"/>
      <c r="J163" s="20" t="n"/>
      <c r="K163" s="22" t="n"/>
      <c r="L163" s="20" t="n"/>
      <c r="M163" s="39">
        <f>IF([@[Request ID]]="","",IFERROR(VLOOKUP([@[Request Type]],'Settings &amp; Lists'!$A$5:$C$8,3,FALSE),""))</f>
        <v/>
      </c>
      <c r="N163" s="21" t="n"/>
      <c r="O163" s="21" t="n"/>
      <c r="P163" s="24">
        <f>IF([@[Request ID]]="","",IFERROR(VLOOKUP([@[Request Type]],'Settings &amp; Lists'!$A$5:$C$8,2,FALSE),""))</f>
        <v/>
      </c>
      <c r="Q163" s="25">
        <f>IF(OR([@[Request ID]]="",[@[Date Received]]="",[@[SLA Days]]=""),"",WORKDAY([@[Date Received]],[@[SLA Days]],'Settings &amp; Lists'!$G$13:$G$22))</f>
        <v/>
      </c>
      <c r="R163" s="24">
        <f>IF(OR([@[Request ID]]="",[@[Date Received]]=""),"",MAX(0,NETWORKDAYS([@[Date Received]],IF([@[Date Closed]]&lt;&gt;"",[@[Date Closed]],TODAY()),'Settings &amp; Lists'!$G$13:$G$22)-1))</f>
        <v/>
      </c>
      <c r="S163" s="24">
        <f>IF(OR([@[Request ID]]="",[@[Date Received]]="",[@[Date Sent]]=""),"",MAX(0,NETWORKDAYS([@[Date Received]],[@[Date Sent]],'Settings &amp; Lists'!$G$13:$G$22)-1))</f>
        <v/>
      </c>
      <c r="T163" s="24">
        <f>IF(OR([@[Request ID]]="",[@[Due Date]]="",OR([@[Status]]="Sent",[@[Status]]="Canceled")),"",IF(TODAY()&lt;=[@[Due Date]],NETWORKDAYS(TODAY(),[@[Due Date]],'Settings &amp; Lists'!$G$13:$G$22)-1,-(NETWORKDAYS([@[Due Date]],TODAY(),'Settings &amp; Lists'!$G$13:$G$22)-1)))</f>
        <v/>
      </c>
      <c r="U163" s="26">
        <f>IF(OR([@[Request ID]]="",[@[Due Date]]="",[@[Status]]="Sent",[@[Status]]="Canceled"),"",IF(TODAY()&gt;[@[Due Date]],"OVERDUE",""))</f>
        <v/>
      </c>
      <c r="V16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3" s="22" t="n"/>
      <c r="X163" s="21" t="n"/>
    </row>
    <row r="164">
      <c r="A164" s="20" t="n"/>
      <c r="B164" s="21" t="n"/>
      <c r="C164" s="20" t="n"/>
      <c r="D164" s="20" t="n"/>
      <c r="E164" s="20" t="n"/>
      <c r="F164" s="20" t="n"/>
      <c r="G164" s="22" t="n"/>
      <c r="H164" s="20" t="n"/>
      <c r="I164" s="20" t="n"/>
      <c r="J164" s="20" t="n"/>
      <c r="K164" s="22" t="n"/>
      <c r="L164" s="20" t="n"/>
      <c r="M164" s="39">
        <f>IF([@[Request ID]]="","",IFERROR(VLOOKUP([@[Request Type]],'Settings &amp; Lists'!$A$5:$C$8,3,FALSE),""))</f>
        <v/>
      </c>
      <c r="N164" s="21" t="n"/>
      <c r="O164" s="21" t="n"/>
      <c r="P164" s="24">
        <f>IF([@[Request ID]]="","",IFERROR(VLOOKUP([@[Request Type]],'Settings &amp; Lists'!$A$5:$C$8,2,FALSE),""))</f>
        <v/>
      </c>
      <c r="Q164" s="25">
        <f>IF(OR([@[Request ID]]="",[@[Date Received]]="",[@[SLA Days]]=""),"",WORKDAY([@[Date Received]],[@[SLA Days]],'Settings &amp; Lists'!$G$13:$G$22))</f>
        <v/>
      </c>
      <c r="R164" s="24">
        <f>IF(OR([@[Request ID]]="",[@[Date Received]]=""),"",MAX(0,NETWORKDAYS([@[Date Received]],IF([@[Date Closed]]&lt;&gt;"",[@[Date Closed]],TODAY()),'Settings &amp; Lists'!$G$13:$G$22)-1))</f>
        <v/>
      </c>
      <c r="S164" s="24">
        <f>IF(OR([@[Request ID]]="",[@[Date Received]]="",[@[Date Sent]]=""),"",MAX(0,NETWORKDAYS([@[Date Received]],[@[Date Sent]],'Settings &amp; Lists'!$G$13:$G$22)-1))</f>
        <v/>
      </c>
      <c r="T164" s="24">
        <f>IF(OR([@[Request ID]]="",[@[Due Date]]="",OR([@[Status]]="Sent",[@[Status]]="Canceled")),"",IF(TODAY()&lt;=[@[Due Date]],NETWORKDAYS(TODAY(),[@[Due Date]],'Settings &amp; Lists'!$G$13:$G$22)-1,-(NETWORKDAYS([@[Due Date]],TODAY(),'Settings &amp; Lists'!$G$13:$G$22)-1)))</f>
        <v/>
      </c>
      <c r="U164" s="26">
        <f>IF(OR([@[Request ID]]="",[@[Due Date]]="",[@[Status]]="Sent",[@[Status]]="Canceled"),"",IF(TODAY()&gt;[@[Due Date]],"OVERDUE",""))</f>
        <v/>
      </c>
      <c r="V16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4" s="22" t="n"/>
      <c r="X164" s="21" t="n"/>
    </row>
    <row r="165">
      <c r="A165" s="20" t="n"/>
      <c r="B165" s="21" t="n"/>
      <c r="C165" s="20" t="n"/>
      <c r="D165" s="20" t="n"/>
      <c r="E165" s="20" t="n"/>
      <c r="F165" s="20" t="n"/>
      <c r="G165" s="22" t="n"/>
      <c r="H165" s="20" t="n"/>
      <c r="I165" s="20" t="n"/>
      <c r="J165" s="20" t="n"/>
      <c r="K165" s="22" t="n"/>
      <c r="L165" s="20" t="n"/>
      <c r="M165" s="39">
        <f>IF([@[Request ID]]="","",IFERROR(VLOOKUP([@[Request Type]],'Settings &amp; Lists'!$A$5:$C$8,3,FALSE),""))</f>
        <v/>
      </c>
      <c r="N165" s="21" t="n"/>
      <c r="O165" s="21" t="n"/>
      <c r="P165" s="24">
        <f>IF([@[Request ID]]="","",IFERROR(VLOOKUP([@[Request Type]],'Settings &amp; Lists'!$A$5:$C$8,2,FALSE),""))</f>
        <v/>
      </c>
      <c r="Q165" s="25">
        <f>IF(OR([@[Request ID]]="",[@[Date Received]]="",[@[SLA Days]]=""),"",WORKDAY([@[Date Received]],[@[SLA Days]],'Settings &amp; Lists'!$G$13:$G$22))</f>
        <v/>
      </c>
      <c r="R165" s="24">
        <f>IF(OR([@[Request ID]]="",[@[Date Received]]=""),"",MAX(0,NETWORKDAYS([@[Date Received]],IF([@[Date Closed]]&lt;&gt;"",[@[Date Closed]],TODAY()),'Settings &amp; Lists'!$G$13:$G$22)-1))</f>
        <v/>
      </c>
      <c r="S165" s="24">
        <f>IF(OR([@[Request ID]]="",[@[Date Received]]="",[@[Date Sent]]=""),"",MAX(0,NETWORKDAYS([@[Date Received]],[@[Date Sent]],'Settings &amp; Lists'!$G$13:$G$22)-1))</f>
        <v/>
      </c>
      <c r="T165" s="24">
        <f>IF(OR([@[Request ID]]="",[@[Due Date]]="",OR([@[Status]]="Sent",[@[Status]]="Canceled")),"",IF(TODAY()&lt;=[@[Due Date]],NETWORKDAYS(TODAY(),[@[Due Date]],'Settings &amp; Lists'!$G$13:$G$22)-1,-(NETWORKDAYS([@[Due Date]],TODAY(),'Settings &amp; Lists'!$G$13:$G$22)-1)))</f>
        <v/>
      </c>
      <c r="U165" s="26">
        <f>IF(OR([@[Request ID]]="",[@[Due Date]]="",[@[Status]]="Sent",[@[Status]]="Canceled"),"",IF(TODAY()&gt;[@[Due Date]],"OVERDUE",""))</f>
        <v/>
      </c>
      <c r="V16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5" s="22" t="n"/>
      <c r="X165" s="21" t="n"/>
    </row>
    <row r="166">
      <c r="A166" s="20" t="n"/>
      <c r="B166" s="21" t="n"/>
      <c r="C166" s="20" t="n"/>
      <c r="D166" s="20" t="n"/>
      <c r="E166" s="20" t="n"/>
      <c r="F166" s="20" t="n"/>
      <c r="G166" s="22" t="n"/>
      <c r="H166" s="20" t="n"/>
      <c r="I166" s="20" t="n"/>
      <c r="J166" s="20" t="n"/>
      <c r="K166" s="22" t="n"/>
      <c r="L166" s="20" t="n"/>
      <c r="M166" s="39">
        <f>IF([@[Request ID]]="","",IFERROR(VLOOKUP([@[Request Type]],'Settings &amp; Lists'!$A$5:$C$8,3,FALSE),""))</f>
        <v/>
      </c>
      <c r="N166" s="21" t="n"/>
      <c r="O166" s="21" t="n"/>
      <c r="P166" s="24">
        <f>IF([@[Request ID]]="","",IFERROR(VLOOKUP([@[Request Type]],'Settings &amp; Lists'!$A$5:$C$8,2,FALSE),""))</f>
        <v/>
      </c>
      <c r="Q166" s="25">
        <f>IF(OR([@[Request ID]]="",[@[Date Received]]="",[@[SLA Days]]=""),"",WORKDAY([@[Date Received]],[@[SLA Days]],'Settings &amp; Lists'!$G$13:$G$22))</f>
        <v/>
      </c>
      <c r="R166" s="24">
        <f>IF(OR([@[Request ID]]="",[@[Date Received]]=""),"",MAX(0,NETWORKDAYS([@[Date Received]],IF([@[Date Closed]]&lt;&gt;"",[@[Date Closed]],TODAY()),'Settings &amp; Lists'!$G$13:$G$22)-1))</f>
        <v/>
      </c>
      <c r="S166" s="24">
        <f>IF(OR([@[Request ID]]="",[@[Date Received]]="",[@[Date Sent]]=""),"",MAX(0,NETWORKDAYS([@[Date Received]],[@[Date Sent]],'Settings &amp; Lists'!$G$13:$G$22)-1))</f>
        <v/>
      </c>
      <c r="T166" s="24">
        <f>IF(OR([@[Request ID]]="",[@[Due Date]]="",OR([@[Status]]="Sent",[@[Status]]="Canceled")),"",IF(TODAY()&lt;=[@[Due Date]],NETWORKDAYS(TODAY(),[@[Due Date]],'Settings &amp; Lists'!$G$13:$G$22)-1,-(NETWORKDAYS([@[Due Date]],TODAY(),'Settings &amp; Lists'!$G$13:$G$22)-1)))</f>
        <v/>
      </c>
      <c r="U166" s="26">
        <f>IF(OR([@[Request ID]]="",[@[Due Date]]="",[@[Status]]="Sent",[@[Status]]="Canceled"),"",IF(TODAY()&gt;[@[Due Date]],"OVERDUE",""))</f>
        <v/>
      </c>
      <c r="V16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6" s="22" t="n"/>
      <c r="X166" s="21" t="n"/>
    </row>
    <row r="167">
      <c r="A167" s="20" t="n"/>
      <c r="B167" s="21" t="n"/>
      <c r="C167" s="20" t="n"/>
      <c r="D167" s="20" t="n"/>
      <c r="E167" s="20" t="n"/>
      <c r="F167" s="20" t="n"/>
      <c r="G167" s="22" t="n"/>
      <c r="H167" s="20" t="n"/>
      <c r="I167" s="20" t="n"/>
      <c r="J167" s="20" t="n"/>
      <c r="K167" s="22" t="n"/>
      <c r="L167" s="20" t="n"/>
      <c r="M167" s="39">
        <f>IF([@[Request ID]]="","",IFERROR(VLOOKUP([@[Request Type]],'Settings &amp; Lists'!$A$5:$C$8,3,FALSE),""))</f>
        <v/>
      </c>
      <c r="N167" s="21" t="n"/>
      <c r="O167" s="21" t="n"/>
      <c r="P167" s="24">
        <f>IF([@[Request ID]]="","",IFERROR(VLOOKUP([@[Request Type]],'Settings &amp; Lists'!$A$5:$C$8,2,FALSE),""))</f>
        <v/>
      </c>
      <c r="Q167" s="25">
        <f>IF(OR([@[Request ID]]="",[@[Date Received]]="",[@[SLA Days]]=""),"",WORKDAY([@[Date Received]],[@[SLA Days]],'Settings &amp; Lists'!$G$13:$G$22))</f>
        <v/>
      </c>
      <c r="R167" s="24">
        <f>IF(OR([@[Request ID]]="",[@[Date Received]]=""),"",MAX(0,NETWORKDAYS([@[Date Received]],IF([@[Date Closed]]&lt;&gt;"",[@[Date Closed]],TODAY()),'Settings &amp; Lists'!$G$13:$G$22)-1))</f>
        <v/>
      </c>
      <c r="S167" s="24">
        <f>IF(OR([@[Request ID]]="",[@[Date Received]]="",[@[Date Sent]]=""),"",MAX(0,NETWORKDAYS([@[Date Received]],[@[Date Sent]],'Settings &amp; Lists'!$G$13:$G$22)-1))</f>
        <v/>
      </c>
      <c r="T167" s="24">
        <f>IF(OR([@[Request ID]]="",[@[Due Date]]="",OR([@[Status]]="Sent",[@[Status]]="Canceled")),"",IF(TODAY()&lt;=[@[Due Date]],NETWORKDAYS(TODAY(),[@[Due Date]],'Settings &amp; Lists'!$G$13:$G$22)-1,-(NETWORKDAYS([@[Due Date]],TODAY(),'Settings &amp; Lists'!$G$13:$G$22)-1)))</f>
        <v/>
      </c>
      <c r="U167" s="26">
        <f>IF(OR([@[Request ID]]="",[@[Due Date]]="",[@[Status]]="Sent",[@[Status]]="Canceled"),"",IF(TODAY()&gt;[@[Due Date]],"OVERDUE",""))</f>
        <v/>
      </c>
      <c r="V16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7" s="22" t="n"/>
      <c r="X167" s="21" t="n"/>
    </row>
    <row r="168">
      <c r="A168" s="20" t="n"/>
      <c r="B168" s="21" t="n"/>
      <c r="C168" s="20" t="n"/>
      <c r="D168" s="20" t="n"/>
      <c r="E168" s="20" t="n"/>
      <c r="F168" s="20" t="n"/>
      <c r="G168" s="22" t="n"/>
      <c r="H168" s="20" t="n"/>
      <c r="I168" s="20" t="n"/>
      <c r="J168" s="20" t="n"/>
      <c r="K168" s="22" t="n"/>
      <c r="L168" s="20" t="n"/>
      <c r="M168" s="39">
        <f>IF([@[Request ID]]="","",IFERROR(VLOOKUP([@[Request Type]],'Settings &amp; Lists'!$A$5:$C$8,3,FALSE),""))</f>
        <v/>
      </c>
      <c r="N168" s="21" t="n"/>
      <c r="O168" s="21" t="n"/>
      <c r="P168" s="24">
        <f>IF([@[Request ID]]="","",IFERROR(VLOOKUP([@[Request Type]],'Settings &amp; Lists'!$A$5:$C$8,2,FALSE),""))</f>
        <v/>
      </c>
      <c r="Q168" s="25">
        <f>IF(OR([@[Request ID]]="",[@[Date Received]]="",[@[SLA Days]]=""),"",WORKDAY([@[Date Received]],[@[SLA Days]],'Settings &amp; Lists'!$G$13:$G$22))</f>
        <v/>
      </c>
      <c r="R168" s="24">
        <f>IF(OR([@[Request ID]]="",[@[Date Received]]=""),"",MAX(0,NETWORKDAYS([@[Date Received]],IF([@[Date Closed]]&lt;&gt;"",[@[Date Closed]],TODAY()),'Settings &amp; Lists'!$G$13:$G$22)-1))</f>
        <v/>
      </c>
      <c r="S168" s="24">
        <f>IF(OR([@[Request ID]]="",[@[Date Received]]="",[@[Date Sent]]=""),"",MAX(0,NETWORKDAYS([@[Date Received]],[@[Date Sent]],'Settings &amp; Lists'!$G$13:$G$22)-1))</f>
        <v/>
      </c>
      <c r="T168" s="24">
        <f>IF(OR([@[Request ID]]="",[@[Due Date]]="",OR([@[Status]]="Sent",[@[Status]]="Canceled")),"",IF(TODAY()&lt;=[@[Due Date]],NETWORKDAYS(TODAY(),[@[Due Date]],'Settings &amp; Lists'!$G$13:$G$22)-1,-(NETWORKDAYS([@[Due Date]],TODAY(),'Settings &amp; Lists'!$G$13:$G$22)-1)))</f>
        <v/>
      </c>
      <c r="U168" s="26">
        <f>IF(OR([@[Request ID]]="",[@[Due Date]]="",[@[Status]]="Sent",[@[Status]]="Canceled"),"",IF(TODAY()&gt;[@[Due Date]],"OVERDUE",""))</f>
        <v/>
      </c>
      <c r="V16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8" s="22" t="n"/>
      <c r="X168" s="21" t="n"/>
    </row>
    <row r="169">
      <c r="A169" s="20" t="n"/>
      <c r="B169" s="21" t="n"/>
      <c r="C169" s="20" t="n"/>
      <c r="D169" s="20" t="n"/>
      <c r="E169" s="20" t="n"/>
      <c r="F169" s="20" t="n"/>
      <c r="G169" s="22" t="n"/>
      <c r="H169" s="20" t="n"/>
      <c r="I169" s="20" t="n"/>
      <c r="J169" s="20" t="n"/>
      <c r="K169" s="22" t="n"/>
      <c r="L169" s="20" t="n"/>
      <c r="M169" s="39">
        <f>IF([@[Request ID]]="","",IFERROR(VLOOKUP([@[Request Type]],'Settings &amp; Lists'!$A$5:$C$8,3,FALSE),""))</f>
        <v/>
      </c>
      <c r="N169" s="21" t="n"/>
      <c r="O169" s="21" t="n"/>
      <c r="P169" s="24">
        <f>IF([@[Request ID]]="","",IFERROR(VLOOKUP([@[Request Type]],'Settings &amp; Lists'!$A$5:$C$8,2,FALSE),""))</f>
        <v/>
      </c>
      <c r="Q169" s="25">
        <f>IF(OR([@[Request ID]]="",[@[Date Received]]="",[@[SLA Days]]=""),"",WORKDAY([@[Date Received]],[@[SLA Days]],'Settings &amp; Lists'!$G$13:$G$22))</f>
        <v/>
      </c>
      <c r="R169" s="24">
        <f>IF(OR([@[Request ID]]="",[@[Date Received]]=""),"",MAX(0,NETWORKDAYS([@[Date Received]],IF([@[Date Closed]]&lt;&gt;"",[@[Date Closed]],TODAY()),'Settings &amp; Lists'!$G$13:$G$22)-1))</f>
        <v/>
      </c>
      <c r="S169" s="24">
        <f>IF(OR([@[Request ID]]="",[@[Date Received]]="",[@[Date Sent]]=""),"",MAX(0,NETWORKDAYS([@[Date Received]],[@[Date Sent]],'Settings &amp; Lists'!$G$13:$G$22)-1))</f>
        <v/>
      </c>
      <c r="T169" s="24">
        <f>IF(OR([@[Request ID]]="",[@[Due Date]]="",OR([@[Status]]="Sent",[@[Status]]="Canceled")),"",IF(TODAY()&lt;=[@[Due Date]],NETWORKDAYS(TODAY(),[@[Due Date]],'Settings &amp; Lists'!$G$13:$G$22)-1,-(NETWORKDAYS([@[Due Date]],TODAY(),'Settings &amp; Lists'!$G$13:$G$22)-1)))</f>
        <v/>
      </c>
      <c r="U169" s="26">
        <f>IF(OR([@[Request ID]]="",[@[Due Date]]="",[@[Status]]="Sent",[@[Status]]="Canceled"),"",IF(TODAY()&gt;[@[Due Date]],"OVERDUE",""))</f>
        <v/>
      </c>
      <c r="V16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69" s="22" t="n"/>
      <c r="X169" s="21" t="n"/>
    </row>
    <row r="170">
      <c r="A170" s="20" t="n"/>
      <c r="B170" s="21" t="n"/>
      <c r="C170" s="20" t="n"/>
      <c r="D170" s="20" t="n"/>
      <c r="E170" s="20" t="n"/>
      <c r="F170" s="20" t="n"/>
      <c r="G170" s="22" t="n"/>
      <c r="H170" s="20" t="n"/>
      <c r="I170" s="20" t="n"/>
      <c r="J170" s="20" t="n"/>
      <c r="K170" s="22" t="n"/>
      <c r="L170" s="20" t="n"/>
      <c r="M170" s="39">
        <f>IF([@[Request ID]]="","",IFERROR(VLOOKUP([@[Request Type]],'Settings &amp; Lists'!$A$5:$C$8,3,FALSE),""))</f>
        <v/>
      </c>
      <c r="N170" s="21" t="n"/>
      <c r="O170" s="21" t="n"/>
      <c r="P170" s="24">
        <f>IF([@[Request ID]]="","",IFERROR(VLOOKUP([@[Request Type]],'Settings &amp; Lists'!$A$5:$C$8,2,FALSE),""))</f>
        <v/>
      </c>
      <c r="Q170" s="25">
        <f>IF(OR([@[Request ID]]="",[@[Date Received]]="",[@[SLA Days]]=""),"",WORKDAY([@[Date Received]],[@[SLA Days]],'Settings &amp; Lists'!$G$13:$G$22))</f>
        <v/>
      </c>
      <c r="R170" s="24">
        <f>IF(OR([@[Request ID]]="",[@[Date Received]]=""),"",MAX(0,NETWORKDAYS([@[Date Received]],IF([@[Date Closed]]&lt;&gt;"",[@[Date Closed]],TODAY()),'Settings &amp; Lists'!$G$13:$G$22)-1))</f>
        <v/>
      </c>
      <c r="S170" s="24">
        <f>IF(OR([@[Request ID]]="",[@[Date Received]]="",[@[Date Sent]]=""),"",MAX(0,NETWORKDAYS([@[Date Received]],[@[Date Sent]],'Settings &amp; Lists'!$G$13:$G$22)-1))</f>
        <v/>
      </c>
      <c r="T170" s="24">
        <f>IF(OR([@[Request ID]]="",[@[Due Date]]="",OR([@[Status]]="Sent",[@[Status]]="Canceled")),"",IF(TODAY()&lt;=[@[Due Date]],NETWORKDAYS(TODAY(),[@[Due Date]],'Settings &amp; Lists'!$G$13:$G$22)-1,-(NETWORKDAYS([@[Due Date]],TODAY(),'Settings &amp; Lists'!$G$13:$G$22)-1)))</f>
        <v/>
      </c>
      <c r="U170" s="26">
        <f>IF(OR([@[Request ID]]="",[@[Due Date]]="",[@[Status]]="Sent",[@[Status]]="Canceled"),"",IF(TODAY()&gt;[@[Due Date]],"OVERDUE",""))</f>
        <v/>
      </c>
      <c r="V17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0" s="22" t="n"/>
      <c r="X170" s="21" t="n"/>
    </row>
    <row r="171">
      <c r="A171" s="20" t="n"/>
      <c r="B171" s="21" t="n"/>
      <c r="C171" s="20" t="n"/>
      <c r="D171" s="20" t="n"/>
      <c r="E171" s="20" t="n"/>
      <c r="F171" s="20" t="n"/>
      <c r="G171" s="22" t="n"/>
      <c r="H171" s="20" t="n"/>
      <c r="I171" s="20" t="n"/>
      <c r="J171" s="20" t="n"/>
      <c r="K171" s="22" t="n"/>
      <c r="L171" s="20" t="n"/>
      <c r="M171" s="39">
        <f>IF([@[Request ID]]="","",IFERROR(VLOOKUP([@[Request Type]],'Settings &amp; Lists'!$A$5:$C$8,3,FALSE),""))</f>
        <v/>
      </c>
      <c r="N171" s="21" t="n"/>
      <c r="O171" s="21" t="n"/>
      <c r="P171" s="24">
        <f>IF([@[Request ID]]="","",IFERROR(VLOOKUP([@[Request Type]],'Settings &amp; Lists'!$A$5:$C$8,2,FALSE),""))</f>
        <v/>
      </c>
      <c r="Q171" s="25">
        <f>IF(OR([@[Request ID]]="",[@[Date Received]]="",[@[SLA Days]]=""),"",WORKDAY([@[Date Received]],[@[SLA Days]],'Settings &amp; Lists'!$G$13:$G$22))</f>
        <v/>
      </c>
      <c r="R171" s="24">
        <f>IF(OR([@[Request ID]]="",[@[Date Received]]=""),"",MAX(0,NETWORKDAYS([@[Date Received]],IF([@[Date Closed]]&lt;&gt;"",[@[Date Closed]],TODAY()),'Settings &amp; Lists'!$G$13:$G$22)-1))</f>
        <v/>
      </c>
      <c r="S171" s="24">
        <f>IF(OR([@[Request ID]]="",[@[Date Received]]="",[@[Date Sent]]=""),"",MAX(0,NETWORKDAYS([@[Date Received]],[@[Date Sent]],'Settings &amp; Lists'!$G$13:$G$22)-1))</f>
        <v/>
      </c>
      <c r="T171" s="24">
        <f>IF(OR([@[Request ID]]="",[@[Due Date]]="",OR([@[Status]]="Sent",[@[Status]]="Canceled")),"",IF(TODAY()&lt;=[@[Due Date]],NETWORKDAYS(TODAY(),[@[Due Date]],'Settings &amp; Lists'!$G$13:$G$22)-1,-(NETWORKDAYS([@[Due Date]],TODAY(),'Settings &amp; Lists'!$G$13:$G$22)-1)))</f>
        <v/>
      </c>
      <c r="U171" s="26">
        <f>IF(OR([@[Request ID]]="",[@[Due Date]]="",[@[Status]]="Sent",[@[Status]]="Canceled"),"",IF(TODAY()&gt;[@[Due Date]],"OVERDUE",""))</f>
        <v/>
      </c>
      <c r="V17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1" s="22" t="n"/>
      <c r="X171" s="21" t="n"/>
    </row>
    <row r="172">
      <c r="A172" s="20" t="n"/>
      <c r="B172" s="21" t="n"/>
      <c r="C172" s="20" t="n"/>
      <c r="D172" s="20" t="n"/>
      <c r="E172" s="20" t="n"/>
      <c r="F172" s="20" t="n"/>
      <c r="G172" s="22" t="n"/>
      <c r="H172" s="20" t="n"/>
      <c r="I172" s="20" t="n"/>
      <c r="J172" s="20" t="n"/>
      <c r="K172" s="22" t="n"/>
      <c r="L172" s="20" t="n"/>
      <c r="M172" s="39">
        <f>IF([@[Request ID]]="","",IFERROR(VLOOKUP([@[Request Type]],'Settings &amp; Lists'!$A$5:$C$8,3,FALSE),""))</f>
        <v/>
      </c>
      <c r="N172" s="21" t="n"/>
      <c r="O172" s="21" t="n"/>
      <c r="P172" s="24">
        <f>IF([@[Request ID]]="","",IFERROR(VLOOKUP([@[Request Type]],'Settings &amp; Lists'!$A$5:$C$8,2,FALSE),""))</f>
        <v/>
      </c>
      <c r="Q172" s="25">
        <f>IF(OR([@[Request ID]]="",[@[Date Received]]="",[@[SLA Days]]=""),"",WORKDAY([@[Date Received]],[@[SLA Days]],'Settings &amp; Lists'!$G$13:$G$22))</f>
        <v/>
      </c>
      <c r="R172" s="24">
        <f>IF(OR([@[Request ID]]="",[@[Date Received]]=""),"",MAX(0,NETWORKDAYS([@[Date Received]],IF([@[Date Closed]]&lt;&gt;"",[@[Date Closed]],TODAY()),'Settings &amp; Lists'!$G$13:$G$22)-1))</f>
        <v/>
      </c>
      <c r="S172" s="24">
        <f>IF(OR([@[Request ID]]="",[@[Date Received]]="",[@[Date Sent]]=""),"",MAX(0,NETWORKDAYS([@[Date Received]],[@[Date Sent]],'Settings &amp; Lists'!$G$13:$G$22)-1))</f>
        <v/>
      </c>
      <c r="T172" s="24">
        <f>IF(OR([@[Request ID]]="",[@[Due Date]]="",OR([@[Status]]="Sent",[@[Status]]="Canceled")),"",IF(TODAY()&lt;=[@[Due Date]],NETWORKDAYS(TODAY(),[@[Due Date]],'Settings &amp; Lists'!$G$13:$G$22)-1,-(NETWORKDAYS([@[Due Date]],TODAY(),'Settings &amp; Lists'!$G$13:$G$22)-1)))</f>
        <v/>
      </c>
      <c r="U172" s="26">
        <f>IF(OR([@[Request ID]]="",[@[Due Date]]="",[@[Status]]="Sent",[@[Status]]="Canceled"),"",IF(TODAY()&gt;[@[Due Date]],"OVERDUE",""))</f>
        <v/>
      </c>
      <c r="V17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2" s="22" t="n"/>
      <c r="X172" s="21" t="n"/>
    </row>
    <row r="173">
      <c r="A173" s="20" t="n"/>
      <c r="B173" s="21" t="n"/>
      <c r="C173" s="20" t="n"/>
      <c r="D173" s="20" t="n"/>
      <c r="E173" s="20" t="n"/>
      <c r="F173" s="20" t="n"/>
      <c r="G173" s="22" t="n"/>
      <c r="H173" s="20" t="n"/>
      <c r="I173" s="20" t="n"/>
      <c r="J173" s="20" t="n"/>
      <c r="K173" s="22" t="n"/>
      <c r="L173" s="20" t="n"/>
      <c r="M173" s="39">
        <f>IF([@[Request ID]]="","",IFERROR(VLOOKUP([@[Request Type]],'Settings &amp; Lists'!$A$5:$C$8,3,FALSE),""))</f>
        <v/>
      </c>
      <c r="N173" s="21" t="n"/>
      <c r="O173" s="21" t="n"/>
      <c r="P173" s="24">
        <f>IF([@[Request ID]]="","",IFERROR(VLOOKUP([@[Request Type]],'Settings &amp; Lists'!$A$5:$C$8,2,FALSE),""))</f>
        <v/>
      </c>
      <c r="Q173" s="25">
        <f>IF(OR([@[Request ID]]="",[@[Date Received]]="",[@[SLA Days]]=""),"",WORKDAY([@[Date Received]],[@[SLA Days]],'Settings &amp; Lists'!$G$13:$G$22))</f>
        <v/>
      </c>
      <c r="R173" s="24">
        <f>IF(OR([@[Request ID]]="",[@[Date Received]]=""),"",MAX(0,NETWORKDAYS([@[Date Received]],IF([@[Date Closed]]&lt;&gt;"",[@[Date Closed]],TODAY()),'Settings &amp; Lists'!$G$13:$G$22)-1))</f>
        <v/>
      </c>
      <c r="S173" s="24">
        <f>IF(OR([@[Request ID]]="",[@[Date Received]]="",[@[Date Sent]]=""),"",MAX(0,NETWORKDAYS([@[Date Received]],[@[Date Sent]],'Settings &amp; Lists'!$G$13:$G$22)-1))</f>
        <v/>
      </c>
      <c r="T173" s="24">
        <f>IF(OR([@[Request ID]]="",[@[Due Date]]="",OR([@[Status]]="Sent",[@[Status]]="Canceled")),"",IF(TODAY()&lt;=[@[Due Date]],NETWORKDAYS(TODAY(),[@[Due Date]],'Settings &amp; Lists'!$G$13:$G$22)-1,-(NETWORKDAYS([@[Due Date]],TODAY(),'Settings &amp; Lists'!$G$13:$G$22)-1)))</f>
        <v/>
      </c>
      <c r="U173" s="26">
        <f>IF(OR([@[Request ID]]="",[@[Due Date]]="",[@[Status]]="Sent",[@[Status]]="Canceled"),"",IF(TODAY()&gt;[@[Due Date]],"OVERDUE",""))</f>
        <v/>
      </c>
      <c r="V17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3" s="22" t="n"/>
      <c r="X173" s="21" t="n"/>
    </row>
    <row r="174">
      <c r="A174" s="20" t="n"/>
      <c r="B174" s="21" t="n"/>
      <c r="C174" s="20" t="n"/>
      <c r="D174" s="20" t="n"/>
      <c r="E174" s="20" t="n"/>
      <c r="F174" s="20" t="n"/>
      <c r="G174" s="22" t="n"/>
      <c r="H174" s="20" t="n"/>
      <c r="I174" s="20" t="n"/>
      <c r="J174" s="20" t="n"/>
      <c r="K174" s="22" t="n"/>
      <c r="L174" s="20" t="n"/>
      <c r="M174" s="39">
        <f>IF([@[Request ID]]="","",IFERROR(VLOOKUP([@[Request Type]],'Settings &amp; Lists'!$A$5:$C$8,3,FALSE),""))</f>
        <v/>
      </c>
      <c r="N174" s="21" t="n"/>
      <c r="O174" s="21" t="n"/>
      <c r="P174" s="24">
        <f>IF([@[Request ID]]="","",IFERROR(VLOOKUP([@[Request Type]],'Settings &amp; Lists'!$A$5:$C$8,2,FALSE),""))</f>
        <v/>
      </c>
      <c r="Q174" s="25">
        <f>IF(OR([@[Request ID]]="",[@[Date Received]]="",[@[SLA Days]]=""),"",WORKDAY([@[Date Received]],[@[SLA Days]],'Settings &amp; Lists'!$G$13:$G$22))</f>
        <v/>
      </c>
      <c r="R174" s="24">
        <f>IF(OR([@[Request ID]]="",[@[Date Received]]=""),"",MAX(0,NETWORKDAYS([@[Date Received]],IF([@[Date Closed]]&lt;&gt;"",[@[Date Closed]],TODAY()),'Settings &amp; Lists'!$G$13:$G$22)-1))</f>
        <v/>
      </c>
      <c r="S174" s="24">
        <f>IF(OR([@[Request ID]]="",[@[Date Received]]="",[@[Date Sent]]=""),"",MAX(0,NETWORKDAYS([@[Date Received]],[@[Date Sent]],'Settings &amp; Lists'!$G$13:$G$22)-1))</f>
        <v/>
      </c>
      <c r="T174" s="24">
        <f>IF(OR([@[Request ID]]="",[@[Due Date]]="",OR([@[Status]]="Sent",[@[Status]]="Canceled")),"",IF(TODAY()&lt;=[@[Due Date]],NETWORKDAYS(TODAY(),[@[Due Date]],'Settings &amp; Lists'!$G$13:$G$22)-1,-(NETWORKDAYS([@[Due Date]],TODAY(),'Settings &amp; Lists'!$G$13:$G$22)-1)))</f>
        <v/>
      </c>
      <c r="U174" s="26">
        <f>IF(OR([@[Request ID]]="",[@[Due Date]]="",[@[Status]]="Sent",[@[Status]]="Canceled"),"",IF(TODAY()&gt;[@[Due Date]],"OVERDUE",""))</f>
        <v/>
      </c>
      <c r="V17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4" s="22" t="n"/>
      <c r="X174" s="21" t="n"/>
    </row>
    <row r="175">
      <c r="A175" s="20" t="n"/>
      <c r="B175" s="21" t="n"/>
      <c r="C175" s="20" t="n"/>
      <c r="D175" s="20" t="n"/>
      <c r="E175" s="20" t="n"/>
      <c r="F175" s="20" t="n"/>
      <c r="G175" s="22" t="n"/>
      <c r="H175" s="20" t="n"/>
      <c r="I175" s="20" t="n"/>
      <c r="J175" s="20" t="n"/>
      <c r="K175" s="22" t="n"/>
      <c r="L175" s="20" t="n"/>
      <c r="M175" s="39">
        <f>IF([@[Request ID]]="","",IFERROR(VLOOKUP([@[Request Type]],'Settings &amp; Lists'!$A$5:$C$8,3,FALSE),""))</f>
        <v/>
      </c>
      <c r="N175" s="21" t="n"/>
      <c r="O175" s="21" t="n"/>
      <c r="P175" s="24">
        <f>IF([@[Request ID]]="","",IFERROR(VLOOKUP([@[Request Type]],'Settings &amp; Lists'!$A$5:$C$8,2,FALSE),""))</f>
        <v/>
      </c>
      <c r="Q175" s="25">
        <f>IF(OR([@[Request ID]]="",[@[Date Received]]="",[@[SLA Days]]=""),"",WORKDAY([@[Date Received]],[@[SLA Days]],'Settings &amp; Lists'!$G$13:$G$22))</f>
        <v/>
      </c>
      <c r="R175" s="24">
        <f>IF(OR([@[Request ID]]="",[@[Date Received]]=""),"",MAX(0,NETWORKDAYS([@[Date Received]],IF([@[Date Closed]]&lt;&gt;"",[@[Date Closed]],TODAY()),'Settings &amp; Lists'!$G$13:$G$22)-1))</f>
        <v/>
      </c>
      <c r="S175" s="24">
        <f>IF(OR([@[Request ID]]="",[@[Date Received]]="",[@[Date Sent]]=""),"",MAX(0,NETWORKDAYS([@[Date Received]],[@[Date Sent]],'Settings &amp; Lists'!$G$13:$G$22)-1))</f>
        <v/>
      </c>
      <c r="T175" s="24">
        <f>IF(OR([@[Request ID]]="",[@[Due Date]]="",OR([@[Status]]="Sent",[@[Status]]="Canceled")),"",IF(TODAY()&lt;=[@[Due Date]],NETWORKDAYS(TODAY(),[@[Due Date]],'Settings &amp; Lists'!$G$13:$G$22)-1,-(NETWORKDAYS([@[Due Date]],TODAY(),'Settings &amp; Lists'!$G$13:$G$22)-1)))</f>
        <v/>
      </c>
      <c r="U175" s="26">
        <f>IF(OR([@[Request ID]]="",[@[Due Date]]="",[@[Status]]="Sent",[@[Status]]="Canceled"),"",IF(TODAY()&gt;[@[Due Date]],"OVERDUE",""))</f>
        <v/>
      </c>
      <c r="V17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5" s="22" t="n"/>
      <c r="X175" s="21" t="n"/>
    </row>
    <row r="176">
      <c r="A176" s="20" t="n"/>
      <c r="B176" s="21" t="n"/>
      <c r="C176" s="20" t="n"/>
      <c r="D176" s="20" t="n"/>
      <c r="E176" s="20" t="n"/>
      <c r="F176" s="20" t="n"/>
      <c r="G176" s="22" t="n"/>
      <c r="H176" s="20" t="n"/>
      <c r="I176" s="20" t="n"/>
      <c r="J176" s="20" t="n"/>
      <c r="K176" s="22" t="n"/>
      <c r="L176" s="20" t="n"/>
      <c r="M176" s="39">
        <f>IF([@[Request ID]]="","",IFERROR(VLOOKUP([@[Request Type]],'Settings &amp; Lists'!$A$5:$C$8,3,FALSE),""))</f>
        <v/>
      </c>
      <c r="N176" s="21" t="n"/>
      <c r="O176" s="21" t="n"/>
      <c r="P176" s="24">
        <f>IF([@[Request ID]]="","",IFERROR(VLOOKUP([@[Request Type]],'Settings &amp; Lists'!$A$5:$C$8,2,FALSE),""))</f>
        <v/>
      </c>
      <c r="Q176" s="25">
        <f>IF(OR([@[Request ID]]="",[@[Date Received]]="",[@[SLA Days]]=""),"",WORKDAY([@[Date Received]],[@[SLA Days]],'Settings &amp; Lists'!$G$13:$G$22))</f>
        <v/>
      </c>
      <c r="R176" s="24">
        <f>IF(OR([@[Request ID]]="",[@[Date Received]]=""),"",MAX(0,NETWORKDAYS([@[Date Received]],IF([@[Date Closed]]&lt;&gt;"",[@[Date Closed]],TODAY()),'Settings &amp; Lists'!$G$13:$G$22)-1))</f>
        <v/>
      </c>
      <c r="S176" s="24">
        <f>IF(OR([@[Request ID]]="",[@[Date Received]]="",[@[Date Sent]]=""),"",MAX(0,NETWORKDAYS([@[Date Received]],[@[Date Sent]],'Settings &amp; Lists'!$G$13:$G$22)-1))</f>
        <v/>
      </c>
      <c r="T176" s="24">
        <f>IF(OR([@[Request ID]]="",[@[Due Date]]="",OR([@[Status]]="Sent",[@[Status]]="Canceled")),"",IF(TODAY()&lt;=[@[Due Date]],NETWORKDAYS(TODAY(),[@[Due Date]],'Settings &amp; Lists'!$G$13:$G$22)-1,-(NETWORKDAYS([@[Due Date]],TODAY(),'Settings &amp; Lists'!$G$13:$G$22)-1)))</f>
        <v/>
      </c>
      <c r="U176" s="26">
        <f>IF(OR([@[Request ID]]="",[@[Due Date]]="",[@[Status]]="Sent",[@[Status]]="Canceled"),"",IF(TODAY()&gt;[@[Due Date]],"OVERDUE",""))</f>
        <v/>
      </c>
      <c r="V17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6" s="22" t="n"/>
      <c r="X176" s="21" t="n"/>
    </row>
    <row r="177">
      <c r="A177" s="20" t="n"/>
      <c r="B177" s="21" t="n"/>
      <c r="C177" s="20" t="n"/>
      <c r="D177" s="20" t="n"/>
      <c r="E177" s="20" t="n"/>
      <c r="F177" s="20" t="n"/>
      <c r="G177" s="22" t="n"/>
      <c r="H177" s="20" t="n"/>
      <c r="I177" s="20" t="n"/>
      <c r="J177" s="20" t="n"/>
      <c r="K177" s="22" t="n"/>
      <c r="L177" s="20" t="n"/>
      <c r="M177" s="39">
        <f>IF([@[Request ID]]="","",IFERROR(VLOOKUP([@[Request Type]],'Settings &amp; Lists'!$A$5:$C$8,3,FALSE),""))</f>
        <v/>
      </c>
      <c r="N177" s="21" t="n"/>
      <c r="O177" s="21" t="n"/>
      <c r="P177" s="24">
        <f>IF([@[Request ID]]="","",IFERROR(VLOOKUP([@[Request Type]],'Settings &amp; Lists'!$A$5:$C$8,2,FALSE),""))</f>
        <v/>
      </c>
      <c r="Q177" s="25">
        <f>IF(OR([@[Request ID]]="",[@[Date Received]]="",[@[SLA Days]]=""),"",WORKDAY([@[Date Received]],[@[SLA Days]],'Settings &amp; Lists'!$G$13:$G$22))</f>
        <v/>
      </c>
      <c r="R177" s="24">
        <f>IF(OR([@[Request ID]]="",[@[Date Received]]=""),"",MAX(0,NETWORKDAYS([@[Date Received]],IF([@[Date Closed]]&lt;&gt;"",[@[Date Closed]],TODAY()),'Settings &amp; Lists'!$G$13:$G$22)-1))</f>
        <v/>
      </c>
      <c r="S177" s="24">
        <f>IF(OR([@[Request ID]]="",[@[Date Received]]="",[@[Date Sent]]=""),"",MAX(0,NETWORKDAYS([@[Date Received]],[@[Date Sent]],'Settings &amp; Lists'!$G$13:$G$22)-1))</f>
        <v/>
      </c>
      <c r="T177" s="24">
        <f>IF(OR([@[Request ID]]="",[@[Due Date]]="",OR([@[Status]]="Sent",[@[Status]]="Canceled")),"",IF(TODAY()&lt;=[@[Due Date]],NETWORKDAYS(TODAY(),[@[Due Date]],'Settings &amp; Lists'!$G$13:$G$22)-1,-(NETWORKDAYS([@[Due Date]],TODAY(),'Settings &amp; Lists'!$G$13:$G$22)-1)))</f>
        <v/>
      </c>
      <c r="U177" s="26">
        <f>IF(OR([@[Request ID]]="",[@[Due Date]]="",[@[Status]]="Sent",[@[Status]]="Canceled"),"",IF(TODAY()&gt;[@[Due Date]],"OVERDUE",""))</f>
        <v/>
      </c>
      <c r="V17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7" s="22" t="n"/>
      <c r="X177" s="21" t="n"/>
    </row>
    <row r="178">
      <c r="A178" s="20" t="n"/>
      <c r="B178" s="21" t="n"/>
      <c r="C178" s="20" t="n"/>
      <c r="D178" s="20" t="n"/>
      <c r="E178" s="20" t="n"/>
      <c r="F178" s="20" t="n"/>
      <c r="G178" s="22" t="n"/>
      <c r="H178" s="20" t="n"/>
      <c r="I178" s="20" t="n"/>
      <c r="J178" s="20" t="n"/>
      <c r="K178" s="22" t="n"/>
      <c r="L178" s="20" t="n"/>
      <c r="M178" s="39">
        <f>IF([@[Request ID]]="","",IFERROR(VLOOKUP([@[Request Type]],'Settings &amp; Lists'!$A$5:$C$8,3,FALSE),""))</f>
        <v/>
      </c>
      <c r="N178" s="21" t="n"/>
      <c r="O178" s="21" t="n"/>
      <c r="P178" s="24">
        <f>IF([@[Request ID]]="","",IFERROR(VLOOKUP([@[Request Type]],'Settings &amp; Lists'!$A$5:$C$8,2,FALSE),""))</f>
        <v/>
      </c>
      <c r="Q178" s="25">
        <f>IF(OR([@[Request ID]]="",[@[Date Received]]="",[@[SLA Days]]=""),"",WORKDAY([@[Date Received]],[@[SLA Days]],'Settings &amp; Lists'!$G$13:$G$22))</f>
        <v/>
      </c>
      <c r="R178" s="24">
        <f>IF(OR([@[Request ID]]="",[@[Date Received]]=""),"",MAX(0,NETWORKDAYS([@[Date Received]],IF([@[Date Closed]]&lt;&gt;"",[@[Date Closed]],TODAY()),'Settings &amp; Lists'!$G$13:$G$22)-1))</f>
        <v/>
      </c>
      <c r="S178" s="24">
        <f>IF(OR([@[Request ID]]="",[@[Date Received]]="",[@[Date Sent]]=""),"",MAX(0,NETWORKDAYS([@[Date Received]],[@[Date Sent]],'Settings &amp; Lists'!$G$13:$G$22)-1))</f>
        <v/>
      </c>
      <c r="T178" s="24">
        <f>IF(OR([@[Request ID]]="",[@[Due Date]]="",OR([@[Status]]="Sent",[@[Status]]="Canceled")),"",IF(TODAY()&lt;=[@[Due Date]],NETWORKDAYS(TODAY(),[@[Due Date]],'Settings &amp; Lists'!$G$13:$G$22)-1,-(NETWORKDAYS([@[Due Date]],TODAY(),'Settings &amp; Lists'!$G$13:$G$22)-1)))</f>
        <v/>
      </c>
      <c r="U178" s="26">
        <f>IF(OR([@[Request ID]]="",[@[Due Date]]="",[@[Status]]="Sent",[@[Status]]="Canceled"),"",IF(TODAY()&gt;[@[Due Date]],"OVERDUE",""))</f>
        <v/>
      </c>
      <c r="V17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8" s="22" t="n"/>
      <c r="X178" s="21" t="n"/>
    </row>
    <row r="179">
      <c r="A179" s="20" t="n"/>
      <c r="B179" s="21" t="n"/>
      <c r="C179" s="20" t="n"/>
      <c r="D179" s="20" t="n"/>
      <c r="E179" s="20" t="n"/>
      <c r="F179" s="20" t="n"/>
      <c r="G179" s="22" t="n"/>
      <c r="H179" s="20" t="n"/>
      <c r="I179" s="20" t="n"/>
      <c r="J179" s="20" t="n"/>
      <c r="K179" s="22" t="n"/>
      <c r="L179" s="20" t="n"/>
      <c r="M179" s="39">
        <f>IF([@[Request ID]]="","",IFERROR(VLOOKUP([@[Request Type]],'Settings &amp; Lists'!$A$5:$C$8,3,FALSE),""))</f>
        <v/>
      </c>
      <c r="N179" s="21" t="n"/>
      <c r="O179" s="21" t="n"/>
      <c r="P179" s="24">
        <f>IF([@[Request ID]]="","",IFERROR(VLOOKUP([@[Request Type]],'Settings &amp; Lists'!$A$5:$C$8,2,FALSE),""))</f>
        <v/>
      </c>
      <c r="Q179" s="25">
        <f>IF(OR([@[Request ID]]="",[@[Date Received]]="",[@[SLA Days]]=""),"",WORKDAY([@[Date Received]],[@[SLA Days]],'Settings &amp; Lists'!$G$13:$G$22))</f>
        <v/>
      </c>
      <c r="R179" s="24">
        <f>IF(OR([@[Request ID]]="",[@[Date Received]]=""),"",MAX(0,NETWORKDAYS([@[Date Received]],IF([@[Date Closed]]&lt;&gt;"",[@[Date Closed]],TODAY()),'Settings &amp; Lists'!$G$13:$G$22)-1))</f>
        <v/>
      </c>
      <c r="S179" s="24">
        <f>IF(OR([@[Request ID]]="",[@[Date Received]]="",[@[Date Sent]]=""),"",MAX(0,NETWORKDAYS([@[Date Received]],[@[Date Sent]],'Settings &amp; Lists'!$G$13:$G$22)-1))</f>
        <v/>
      </c>
      <c r="T179" s="24">
        <f>IF(OR([@[Request ID]]="",[@[Due Date]]="",OR([@[Status]]="Sent",[@[Status]]="Canceled")),"",IF(TODAY()&lt;=[@[Due Date]],NETWORKDAYS(TODAY(),[@[Due Date]],'Settings &amp; Lists'!$G$13:$G$22)-1,-(NETWORKDAYS([@[Due Date]],TODAY(),'Settings &amp; Lists'!$G$13:$G$22)-1)))</f>
        <v/>
      </c>
      <c r="U179" s="26">
        <f>IF(OR([@[Request ID]]="",[@[Due Date]]="",[@[Status]]="Sent",[@[Status]]="Canceled"),"",IF(TODAY()&gt;[@[Due Date]],"OVERDUE",""))</f>
        <v/>
      </c>
      <c r="V17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79" s="22" t="n"/>
      <c r="X179" s="21" t="n"/>
    </row>
    <row r="180">
      <c r="A180" s="20" t="n"/>
      <c r="B180" s="21" t="n"/>
      <c r="C180" s="20" t="n"/>
      <c r="D180" s="20" t="n"/>
      <c r="E180" s="20" t="n"/>
      <c r="F180" s="20" t="n"/>
      <c r="G180" s="22" t="n"/>
      <c r="H180" s="20" t="n"/>
      <c r="I180" s="20" t="n"/>
      <c r="J180" s="20" t="n"/>
      <c r="K180" s="22" t="n"/>
      <c r="L180" s="20" t="n"/>
      <c r="M180" s="39">
        <f>IF([@[Request ID]]="","",IFERROR(VLOOKUP([@[Request Type]],'Settings &amp; Lists'!$A$5:$C$8,3,FALSE),""))</f>
        <v/>
      </c>
      <c r="N180" s="21" t="n"/>
      <c r="O180" s="21" t="n"/>
      <c r="P180" s="24">
        <f>IF([@[Request ID]]="","",IFERROR(VLOOKUP([@[Request Type]],'Settings &amp; Lists'!$A$5:$C$8,2,FALSE),""))</f>
        <v/>
      </c>
      <c r="Q180" s="25">
        <f>IF(OR([@[Request ID]]="",[@[Date Received]]="",[@[SLA Days]]=""),"",WORKDAY([@[Date Received]],[@[SLA Days]],'Settings &amp; Lists'!$G$13:$G$22))</f>
        <v/>
      </c>
      <c r="R180" s="24">
        <f>IF(OR([@[Request ID]]="",[@[Date Received]]=""),"",MAX(0,NETWORKDAYS([@[Date Received]],IF([@[Date Closed]]&lt;&gt;"",[@[Date Closed]],TODAY()),'Settings &amp; Lists'!$G$13:$G$22)-1))</f>
        <v/>
      </c>
      <c r="S180" s="24">
        <f>IF(OR([@[Request ID]]="",[@[Date Received]]="",[@[Date Sent]]=""),"",MAX(0,NETWORKDAYS([@[Date Received]],[@[Date Sent]],'Settings &amp; Lists'!$G$13:$G$22)-1))</f>
        <v/>
      </c>
      <c r="T180" s="24">
        <f>IF(OR([@[Request ID]]="",[@[Due Date]]="",OR([@[Status]]="Sent",[@[Status]]="Canceled")),"",IF(TODAY()&lt;=[@[Due Date]],NETWORKDAYS(TODAY(),[@[Due Date]],'Settings &amp; Lists'!$G$13:$G$22)-1,-(NETWORKDAYS([@[Due Date]],TODAY(),'Settings &amp; Lists'!$G$13:$G$22)-1)))</f>
        <v/>
      </c>
      <c r="U180" s="26">
        <f>IF(OR([@[Request ID]]="",[@[Due Date]]="",[@[Status]]="Sent",[@[Status]]="Canceled"),"",IF(TODAY()&gt;[@[Due Date]],"OVERDUE",""))</f>
        <v/>
      </c>
      <c r="V18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0" s="22" t="n"/>
      <c r="X180" s="21" t="n"/>
    </row>
    <row r="181">
      <c r="A181" s="20" t="n"/>
      <c r="B181" s="21" t="n"/>
      <c r="C181" s="20" t="n"/>
      <c r="D181" s="20" t="n"/>
      <c r="E181" s="20" t="n"/>
      <c r="F181" s="20" t="n"/>
      <c r="G181" s="22" t="n"/>
      <c r="H181" s="20" t="n"/>
      <c r="I181" s="20" t="n"/>
      <c r="J181" s="20" t="n"/>
      <c r="K181" s="22" t="n"/>
      <c r="L181" s="20" t="n"/>
      <c r="M181" s="39">
        <f>IF([@[Request ID]]="","",IFERROR(VLOOKUP([@[Request Type]],'Settings &amp; Lists'!$A$5:$C$8,3,FALSE),""))</f>
        <v/>
      </c>
      <c r="N181" s="21" t="n"/>
      <c r="O181" s="21" t="n"/>
      <c r="P181" s="24">
        <f>IF([@[Request ID]]="","",IFERROR(VLOOKUP([@[Request Type]],'Settings &amp; Lists'!$A$5:$C$8,2,FALSE),""))</f>
        <v/>
      </c>
      <c r="Q181" s="25">
        <f>IF(OR([@[Request ID]]="",[@[Date Received]]="",[@[SLA Days]]=""),"",WORKDAY([@[Date Received]],[@[SLA Days]],'Settings &amp; Lists'!$G$13:$G$22))</f>
        <v/>
      </c>
      <c r="R181" s="24">
        <f>IF(OR([@[Request ID]]="",[@[Date Received]]=""),"",MAX(0,NETWORKDAYS([@[Date Received]],IF([@[Date Closed]]&lt;&gt;"",[@[Date Closed]],TODAY()),'Settings &amp; Lists'!$G$13:$G$22)-1))</f>
        <v/>
      </c>
      <c r="S181" s="24">
        <f>IF(OR([@[Request ID]]="",[@[Date Received]]="",[@[Date Sent]]=""),"",MAX(0,NETWORKDAYS([@[Date Received]],[@[Date Sent]],'Settings &amp; Lists'!$G$13:$G$22)-1))</f>
        <v/>
      </c>
      <c r="T181" s="24">
        <f>IF(OR([@[Request ID]]="",[@[Due Date]]="",OR([@[Status]]="Sent",[@[Status]]="Canceled")),"",IF(TODAY()&lt;=[@[Due Date]],NETWORKDAYS(TODAY(),[@[Due Date]],'Settings &amp; Lists'!$G$13:$G$22)-1,-(NETWORKDAYS([@[Due Date]],TODAY(),'Settings &amp; Lists'!$G$13:$G$22)-1)))</f>
        <v/>
      </c>
      <c r="U181" s="26">
        <f>IF(OR([@[Request ID]]="",[@[Due Date]]="",[@[Status]]="Sent",[@[Status]]="Canceled"),"",IF(TODAY()&gt;[@[Due Date]],"OVERDUE",""))</f>
        <v/>
      </c>
      <c r="V18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1" s="22" t="n"/>
      <c r="X181" s="21" t="n"/>
    </row>
    <row r="182">
      <c r="A182" s="20" t="n"/>
      <c r="B182" s="21" t="n"/>
      <c r="C182" s="20" t="n"/>
      <c r="D182" s="20" t="n"/>
      <c r="E182" s="20" t="n"/>
      <c r="F182" s="20" t="n"/>
      <c r="G182" s="22" t="n"/>
      <c r="H182" s="20" t="n"/>
      <c r="I182" s="20" t="n"/>
      <c r="J182" s="20" t="n"/>
      <c r="K182" s="22" t="n"/>
      <c r="L182" s="20" t="n"/>
      <c r="M182" s="39">
        <f>IF([@[Request ID]]="","",IFERROR(VLOOKUP([@[Request Type]],'Settings &amp; Lists'!$A$5:$C$8,3,FALSE),""))</f>
        <v/>
      </c>
      <c r="N182" s="21" t="n"/>
      <c r="O182" s="21" t="n"/>
      <c r="P182" s="24">
        <f>IF([@[Request ID]]="","",IFERROR(VLOOKUP([@[Request Type]],'Settings &amp; Lists'!$A$5:$C$8,2,FALSE),""))</f>
        <v/>
      </c>
      <c r="Q182" s="25">
        <f>IF(OR([@[Request ID]]="",[@[Date Received]]="",[@[SLA Days]]=""),"",WORKDAY([@[Date Received]],[@[SLA Days]],'Settings &amp; Lists'!$G$13:$G$22))</f>
        <v/>
      </c>
      <c r="R182" s="24">
        <f>IF(OR([@[Request ID]]="",[@[Date Received]]=""),"",MAX(0,NETWORKDAYS([@[Date Received]],IF([@[Date Closed]]&lt;&gt;"",[@[Date Closed]],TODAY()),'Settings &amp; Lists'!$G$13:$G$22)-1))</f>
        <v/>
      </c>
      <c r="S182" s="24">
        <f>IF(OR([@[Request ID]]="",[@[Date Received]]="",[@[Date Sent]]=""),"",MAX(0,NETWORKDAYS([@[Date Received]],[@[Date Sent]],'Settings &amp; Lists'!$G$13:$G$22)-1))</f>
        <v/>
      </c>
      <c r="T182" s="24">
        <f>IF(OR([@[Request ID]]="",[@[Due Date]]="",OR([@[Status]]="Sent",[@[Status]]="Canceled")),"",IF(TODAY()&lt;=[@[Due Date]],NETWORKDAYS(TODAY(),[@[Due Date]],'Settings &amp; Lists'!$G$13:$G$22)-1,-(NETWORKDAYS([@[Due Date]],TODAY(),'Settings &amp; Lists'!$G$13:$G$22)-1)))</f>
        <v/>
      </c>
      <c r="U182" s="26">
        <f>IF(OR([@[Request ID]]="",[@[Due Date]]="",[@[Status]]="Sent",[@[Status]]="Canceled"),"",IF(TODAY()&gt;[@[Due Date]],"OVERDUE",""))</f>
        <v/>
      </c>
      <c r="V18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2" s="22" t="n"/>
      <c r="X182" s="21" t="n"/>
    </row>
    <row r="183">
      <c r="A183" s="20" t="n"/>
      <c r="B183" s="21" t="n"/>
      <c r="C183" s="20" t="n"/>
      <c r="D183" s="20" t="n"/>
      <c r="E183" s="20" t="n"/>
      <c r="F183" s="20" t="n"/>
      <c r="G183" s="22" t="n"/>
      <c r="H183" s="20" t="n"/>
      <c r="I183" s="20" t="n"/>
      <c r="J183" s="20" t="n"/>
      <c r="K183" s="22" t="n"/>
      <c r="L183" s="20" t="n"/>
      <c r="M183" s="39">
        <f>IF([@[Request ID]]="","",IFERROR(VLOOKUP([@[Request Type]],'Settings &amp; Lists'!$A$5:$C$8,3,FALSE),""))</f>
        <v/>
      </c>
      <c r="N183" s="21" t="n"/>
      <c r="O183" s="21" t="n"/>
      <c r="P183" s="24">
        <f>IF([@[Request ID]]="","",IFERROR(VLOOKUP([@[Request Type]],'Settings &amp; Lists'!$A$5:$C$8,2,FALSE),""))</f>
        <v/>
      </c>
      <c r="Q183" s="25">
        <f>IF(OR([@[Request ID]]="",[@[Date Received]]="",[@[SLA Days]]=""),"",WORKDAY([@[Date Received]],[@[SLA Days]],'Settings &amp; Lists'!$G$13:$G$22))</f>
        <v/>
      </c>
      <c r="R183" s="24">
        <f>IF(OR([@[Request ID]]="",[@[Date Received]]=""),"",MAX(0,NETWORKDAYS([@[Date Received]],IF([@[Date Closed]]&lt;&gt;"",[@[Date Closed]],TODAY()),'Settings &amp; Lists'!$G$13:$G$22)-1))</f>
        <v/>
      </c>
      <c r="S183" s="24">
        <f>IF(OR([@[Request ID]]="",[@[Date Received]]="",[@[Date Sent]]=""),"",MAX(0,NETWORKDAYS([@[Date Received]],[@[Date Sent]],'Settings &amp; Lists'!$G$13:$G$22)-1))</f>
        <v/>
      </c>
      <c r="T183" s="24">
        <f>IF(OR([@[Request ID]]="",[@[Due Date]]="",OR([@[Status]]="Sent",[@[Status]]="Canceled")),"",IF(TODAY()&lt;=[@[Due Date]],NETWORKDAYS(TODAY(),[@[Due Date]],'Settings &amp; Lists'!$G$13:$G$22)-1,-(NETWORKDAYS([@[Due Date]],TODAY(),'Settings &amp; Lists'!$G$13:$G$22)-1)))</f>
        <v/>
      </c>
      <c r="U183" s="26">
        <f>IF(OR([@[Request ID]]="",[@[Due Date]]="",[@[Status]]="Sent",[@[Status]]="Canceled"),"",IF(TODAY()&gt;[@[Due Date]],"OVERDUE",""))</f>
        <v/>
      </c>
      <c r="V18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3" s="22" t="n"/>
      <c r="X183" s="21" t="n"/>
    </row>
    <row r="184">
      <c r="A184" s="20" t="n"/>
      <c r="B184" s="21" t="n"/>
      <c r="C184" s="20" t="n"/>
      <c r="D184" s="20" t="n"/>
      <c r="E184" s="20" t="n"/>
      <c r="F184" s="20" t="n"/>
      <c r="G184" s="22" t="n"/>
      <c r="H184" s="20" t="n"/>
      <c r="I184" s="20" t="n"/>
      <c r="J184" s="20" t="n"/>
      <c r="K184" s="22" t="n"/>
      <c r="L184" s="20" t="n"/>
      <c r="M184" s="39">
        <f>IF([@[Request ID]]="","",IFERROR(VLOOKUP([@[Request Type]],'Settings &amp; Lists'!$A$5:$C$8,3,FALSE),""))</f>
        <v/>
      </c>
      <c r="N184" s="21" t="n"/>
      <c r="O184" s="21" t="n"/>
      <c r="P184" s="24">
        <f>IF([@[Request ID]]="","",IFERROR(VLOOKUP([@[Request Type]],'Settings &amp; Lists'!$A$5:$C$8,2,FALSE),""))</f>
        <v/>
      </c>
      <c r="Q184" s="25">
        <f>IF(OR([@[Request ID]]="",[@[Date Received]]="",[@[SLA Days]]=""),"",WORKDAY([@[Date Received]],[@[SLA Days]],'Settings &amp; Lists'!$G$13:$G$22))</f>
        <v/>
      </c>
      <c r="R184" s="24">
        <f>IF(OR([@[Request ID]]="",[@[Date Received]]=""),"",MAX(0,NETWORKDAYS([@[Date Received]],IF([@[Date Closed]]&lt;&gt;"",[@[Date Closed]],TODAY()),'Settings &amp; Lists'!$G$13:$G$22)-1))</f>
        <v/>
      </c>
      <c r="S184" s="24">
        <f>IF(OR([@[Request ID]]="",[@[Date Received]]="",[@[Date Sent]]=""),"",MAX(0,NETWORKDAYS([@[Date Received]],[@[Date Sent]],'Settings &amp; Lists'!$G$13:$G$22)-1))</f>
        <v/>
      </c>
      <c r="T184" s="24">
        <f>IF(OR([@[Request ID]]="",[@[Due Date]]="",OR([@[Status]]="Sent",[@[Status]]="Canceled")),"",IF(TODAY()&lt;=[@[Due Date]],NETWORKDAYS(TODAY(),[@[Due Date]],'Settings &amp; Lists'!$G$13:$G$22)-1,-(NETWORKDAYS([@[Due Date]],TODAY(),'Settings &amp; Lists'!$G$13:$G$22)-1)))</f>
        <v/>
      </c>
      <c r="U184" s="26">
        <f>IF(OR([@[Request ID]]="",[@[Due Date]]="",[@[Status]]="Sent",[@[Status]]="Canceled"),"",IF(TODAY()&gt;[@[Due Date]],"OVERDUE",""))</f>
        <v/>
      </c>
      <c r="V18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4" s="22" t="n"/>
      <c r="X184" s="21" t="n"/>
    </row>
    <row r="185">
      <c r="A185" s="20" t="n"/>
      <c r="B185" s="21" t="n"/>
      <c r="C185" s="20" t="n"/>
      <c r="D185" s="20" t="n"/>
      <c r="E185" s="20" t="n"/>
      <c r="F185" s="20" t="n"/>
      <c r="G185" s="22" t="n"/>
      <c r="H185" s="20" t="n"/>
      <c r="I185" s="20" t="n"/>
      <c r="J185" s="20" t="n"/>
      <c r="K185" s="22" t="n"/>
      <c r="L185" s="20" t="n"/>
      <c r="M185" s="39">
        <f>IF([@[Request ID]]="","",IFERROR(VLOOKUP([@[Request Type]],'Settings &amp; Lists'!$A$5:$C$8,3,FALSE),""))</f>
        <v/>
      </c>
      <c r="N185" s="21" t="n"/>
      <c r="O185" s="21" t="n"/>
      <c r="P185" s="24">
        <f>IF([@[Request ID]]="","",IFERROR(VLOOKUP([@[Request Type]],'Settings &amp; Lists'!$A$5:$C$8,2,FALSE),""))</f>
        <v/>
      </c>
      <c r="Q185" s="25">
        <f>IF(OR([@[Request ID]]="",[@[Date Received]]="",[@[SLA Days]]=""),"",WORKDAY([@[Date Received]],[@[SLA Days]],'Settings &amp; Lists'!$G$13:$G$22))</f>
        <v/>
      </c>
      <c r="R185" s="24">
        <f>IF(OR([@[Request ID]]="",[@[Date Received]]=""),"",MAX(0,NETWORKDAYS([@[Date Received]],IF([@[Date Closed]]&lt;&gt;"",[@[Date Closed]],TODAY()),'Settings &amp; Lists'!$G$13:$G$22)-1))</f>
        <v/>
      </c>
      <c r="S185" s="24">
        <f>IF(OR([@[Request ID]]="",[@[Date Received]]="",[@[Date Sent]]=""),"",MAX(0,NETWORKDAYS([@[Date Received]],[@[Date Sent]],'Settings &amp; Lists'!$G$13:$G$22)-1))</f>
        <v/>
      </c>
      <c r="T185" s="24">
        <f>IF(OR([@[Request ID]]="",[@[Due Date]]="",OR([@[Status]]="Sent",[@[Status]]="Canceled")),"",IF(TODAY()&lt;=[@[Due Date]],NETWORKDAYS(TODAY(),[@[Due Date]],'Settings &amp; Lists'!$G$13:$G$22)-1,-(NETWORKDAYS([@[Due Date]],TODAY(),'Settings &amp; Lists'!$G$13:$G$22)-1)))</f>
        <v/>
      </c>
      <c r="U185" s="26">
        <f>IF(OR([@[Request ID]]="",[@[Due Date]]="",[@[Status]]="Sent",[@[Status]]="Canceled"),"",IF(TODAY()&gt;[@[Due Date]],"OVERDUE",""))</f>
        <v/>
      </c>
      <c r="V18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5" s="22" t="n"/>
      <c r="X185" s="21" t="n"/>
    </row>
    <row r="186">
      <c r="A186" s="20" t="n"/>
      <c r="B186" s="21" t="n"/>
      <c r="C186" s="20" t="n"/>
      <c r="D186" s="20" t="n"/>
      <c r="E186" s="20" t="n"/>
      <c r="F186" s="20" t="n"/>
      <c r="G186" s="22" t="n"/>
      <c r="H186" s="20" t="n"/>
      <c r="I186" s="20" t="n"/>
      <c r="J186" s="20" t="n"/>
      <c r="K186" s="22" t="n"/>
      <c r="L186" s="20" t="n"/>
      <c r="M186" s="39">
        <f>IF([@[Request ID]]="","",IFERROR(VLOOKUP([@[Request Type]],'Settings &amp; Lists'!$A$5:$C$8,3,FALSE),""))</f>
        <v/>
      </c>
      <c r="N186" s="21" t="n"/>
      <c r="O186" s="21" t="n"/>
      <c r="P186" s="24">
        <f>IF([@[Request ID]]="","",IFERROR(VLOOKUP([@[Request Type]],'Settings &amp; Lists'!$A$5:$C$8,2,FALSE),""))</f>
        <v/>
      </c>
      <c r="Q186" s="25">
        <f>IF(OR([@[Request ID]]="",[@[Date Received]]="",[@[SLA Days]]=""),"",WORKDAY([@[Date Received]],[@[SLA Days]],'Settings &amp; Lists'!$G$13:$G$22))</f>
        <v/>
      </c>
      <c r="R186" s="24">
        <f>IF(OR([@[Request ID]]="",[@[Date Received]]=""),"",MAX(0,NETWORKDAYS([@[Date Received]],IF([@[Date Closed]]&lt;&gt;"",[@[Date Closed]],TODAY()),'Settings &amp; Lists'!$G$13:$G$22)-1))</f>
        <v/>
      </c>
      <c r="S186" s="24">
        <f>IF(OR([@[Request ID]]="",[@[Date Received]]="",[@[Date Sent]]=""),"",MAX(0,NETWORKDAYS([@[Date Received]],[@[Date Sent]],'Settings &amp; Lists'!$G$13:$G$22)-1))</f>
        <v/>
      </c>
      <c r="T186" s="24">
        <f>IF(OR([@[Request ID]]="",[@[Due Date]]="",OR([@[Status]]="Sent",[@[Status]]="Canceled")),"",IF(TODAY()&lt;=[@[Due Date]],NETWORKDAYS(TODAY(),[@[Due Date]],'Settings &amp; Lists'!$G$13:$G$22)-1,-(NETWORKDAYS([@[Due Date]],TODAY(),'Settings &amp; Lists'!$G$13:$G$22)-1)))</f>
        <v/>
      </c>
      <c r="U186" s="26">
        <f>IF(OR([@[Request ID]]="",[@[Due Date]]="",[@[Status]]="Sent",[@[Status]]="Canceled"),"",IF(TODAY()&gt;[@[Due Date]],"OVERDUE",""))</f>
        <v/>
      </c>
      <c r="V18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6" s="22" t="n"/>
      <c r="X186" s="21" t="n"/>
    </row>
    <row r="187">
      <c r="A187" s="20" t="n"/>
      <c r="B187" s="21" t="n"/>
      <c r="C187" s="20" t="n"/>
      <c r="D187" s="20" t="n"/>
      <c r="E187" s="20" t="n"/>
      <c r="F187" s="20" t="n"/>
      <c r="G187" s="22" t="n"/>
      <c r="H187" s="20" t="n"/>
      <c r="I187" s="20" t="n"/>
      <c r="J187" s="20" t="n"/>
      <c r="K187" s="22" t="n"/>
      <c r="L187" s="20" t="n"/>
      <c r="M187" s="39">
        <f>IF([@[Request ID]]="","",IFERROR(VLOOKUP([@[Request Type]],'Settings &amp; Lists'!$A$5:$C$8,3,FALSE),""))</f>
        <v/>
      </c>
      <c r="N187" s="21" t="n"/>
      <c r="O187" s="21" t="n"/>
      <c r="P187" s="24">
        <f>IF([@[Request ID]]="","",IFERROR(VLOOKUP([@[Request Type]],'Settings &amp; Lists'!$A$5:$C$8,2,FALSE),""))</f>
        <v/>
      </c>
      <c r="Q187" s="25">
        <f>IF(OR([@[Request ID]]="",[@[Date Received]]="",[@[SLA Days]]=""),"",WORKDAY([@[Date Received]],[@[SLA Days]],'Settings &amp; Lists'!$G$13:$G$22))</f>
        <v/>
      </c>
      <c r="R187" s="24">
        <f>IF(OR([@[Request ID]]="",[@[Date Received]]=""),"",MAX(0,NETWORKDAYS([@[Date Received]],IF([@[Date Closed]]&lt;&gt;"",[@[Date Closed]],TODAY()),'Settings &amp; Lists'!$G$13:$G$22)-1))</f>
        <v/>
      </c>
      <c r="S187" s="24">
        <f>IF(OR([@[Request ID]]="",[@[Date Received]]="",[@[Date Sent]]=""),"",MAX(0,NETWORKDAYS([@[Date Received]],[@[Date Sent]],'Settings &amp; Lists'!$G$13:$G$22)-1))</f>
        <v/>
      </c>
      <c r="T187" s="24">
        <f>IF(OR([@[Request ID]]="",[@[Due Date]]="",OR([@[Status]]="Sent",[@[Status]]="Canceled")),"",IF(TODAY()&lt;=[@[Due Date]],NETWORKDAYS(TODAY(),[@[Due Date]],'Settings &amp; Lists'!$G$13:$G$22)-1,-(NETWORKDAYS([@[Due Date]],TODAY(),'Settings &amp; Lists'!$G$13:$G$22)-1)))</f>
        <v/>
      </c>
      <c r="U187" s="26">
        <f>IF(OR([@[Request ID]]="",[@[Due Date]]="",[@[Status]]="Sent",[@[Status]]="Canceled"),"",IF(TODAY()&gt;[@[Due Date]],"OVERDUE",""))</f>
        <v/>
      </c>
      <c r="V18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7" s="22" t="n"/>
      <c r="X187" s="21" t="n"/>
    </row>
    <row r="188">
      <c r="A188" s="20" t="n"/>
      <c r="B188" s="21" t="n"/>
      <c r="C188" s="20" t="n"/>
      <c r="D188" s="20" t="n"/>
      <c r="E188" s="20" t="n"/>
      <c r="F188" s="20" t="n"/>
      <c r="G188" s="22" t="n"/>
      <c r="H188" s="20" t="n"/>
      <c r="I188" s="20" t="n"/>
      <c r="J188" s="20" t="n"/>
      <c r="K188" s="22" t="n"/>
      <c r="L188" s="20" t="n"/>
      <c r="M188" s="39">
        <f>IF([@[Request ID]]="","",IFERROR(VLOOKUP([@[Request Type]],'Settings &amp; Lists'!$A$5:$C$8,3,FALSE),""))</f>
        <v/>
      </c>
      <c r="N188" s="21" t="n"/>
      <c r="O188" s="21" t="n"/>
      <c r="P188" s="24">
        <f>IF([@[Request ID]]="","",IFERROR(VLOOKUP([@[Request Type]],'Settings &amp; Lists'!$A$5:$C$8,2,FALSE),""))</f>
        <v/>
      </c>
      <c r="Q188" s="25">
        <f>IF(OR([@[Request ID]]="",[@[Date Received]]="",[@[SLA Days]]=""),"",WORKDAY([@[Date Received]],[@[SLA Days]],'Settings &amp; Lists'!$G$13:$G$22))</f>
        <v/>
      </c>
      <c r="R188" s="24">
        <f>IF(OR([@[Request ID]]="",[@[Date Received]]=""),"",MAX(0,NETWORKDAYS([@[Date Received]],IF([@[Date Closed]]&lt;&gt;"",[@[Date Closed]],TODAY()),'Settings &amp; Lists'!$G$13:$G$22)-1))</f>
        <v/>
      </c>
      <c r="S188" s="24">
        <f>IF(OR([@[Request ID]]="",[@[Date Received]]="",[@[Date Sent]]=""),"",MAX(0,NETWORKDAYS([@[Date Received]],[@[Date Sent]],'Settings &amp; Lists'!$G$13:$G$22)-1))</f>
        <v/>
      </c>
      <c r="T188" s="24">
        <f>IF(OR([@[Request ID]]="",[@[Due Date]]="",OR([@[Status]]="Sent",[@[Status]]="Canceled")),"",IF(TODAY()&lt;=[@[Due Date]],NETWORKDAYS(TODAY(),[@[Due Date]],'Settings &amp; Lists'!$G$13:$G$22)-1,-(NETWORKDAYS([@[Due Date]],TODAY(),'Settings &amp; Lists'!$G$13:$G$22)-1)))</f>
        <v/>
      </c>
      <c r="U188" s="26">
        <f>IF(OR([@[Request ID]]="",[@[Due Date]]="",[@[Status]]="Sent",[@[Status]]="Canceled"),"",IF(TODAY()&gt;[@[Due Date]],"OVERDUE",""))</f>
        <v/>
      </c>
      <c r="V18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8" s="22" t="n"/>
      <c r="X188" s="21" t="n"/>
    </row>
    <row r="189">
      <c r="A189" s="20" t="n"/>
      <c r="B189" s="21" t="n"/>
      <c r="C189" s="20" t="n"/>
      <c r="D189" s="20" t="n"/>
      <c r="E189" s="20" t="n"/>
      <c r="F189" s="20" t="n"/>
      <c r="G189" s="22" t="n"/>
      <c r="H189" s="20" t="n"/>
      <c r="I189" s="20" t="n"/>
      <c r="J189" s="20" t="n"/>
      <c r="K189" s="22" t="n"/>
      <c r="L189" s="20" t="n"/>
      <c r="M189" s="39">
        <f>IF([@[Request ID]]="","",IFERROR(VLOOKUP([@[Request Type]],'Settings &amp; Lists'!$A$5:$C$8,3,FALSE),""))</f>
        <v/>
      </c>
      <c r="N189" s="21" t="n"/>
      <c r="O189" s="21" t="n"/>
      <c r="P189" s="24">
        <f>IF([@[Request ID]]="","",IFERROR(VLOOKUP([@[Request Type]],'Settings &amp; Lists'!$A$5:$C$8,2,FALSE),""))</f>
        <v/>
      </c>
      <c r="Q189" s="25">
        <f>IF(OR([@[Request ID]]="",[@[Date Received]]="",[@[SLA Days]]=""),"",WORKDAY([@[Date Received]],[@[SLA Days]],'Settings &amp; Lists'!$G$13:$G$22))</f>
        <v/>
      </c>
      <c r="R189" s="24">
        <f>IF(OR([@[Request ID]]="",[@[Date Received]]=""),"",MAX(0,NETWORKDAYS([@[Date Received]],IF([@[Date Closed]]&lt;&gt;"",[@[Date Closed]],TODAY()),'Settings &amp; Lists'!$G$13:$G$22)-1))</f>
        <v/>
      </c>
      <c r="S189" s="24">
        <f>IF(OR([@[Request ID]]="",[@[Date Received]]="",[@[Date Sent]]=""),"",MAX(0,NETWORKDAYS([@[Date Received]],[@[Date Sent]],'Settings &amp; Lists'!$G$13:$G$22)-1))</f>
        <v/>
      </c>
      <c r="T189" s="24">
        <f>IF(OR([@[Request ID]]="",[@[Due Date]]="",OR([@[Status]]="Sent",[@[Status]]="Canceled")),"",IF(TODAY()&lt;=[@[Due Date]],NETWORKDAYS(TODAY(),[@[Due Date]],'Settings &amp; Lists'!$G$13:$G$22)-1,-(NETWORKDAYS([@[Due Date]],TODAY(),'Settings &amp; Lists'!$G$13:$G$22)-1)))</f>
        <v/>
      </c>
      <c r="U189" s="26">
        <f>IF(OR([@[Request ID]]="",[@[Due Date]]="",[@[Status]]="Sent",[@[Status]]="Canceled"),"",IF(TODAY()&gt;[@[Due Date]],"OVERDUE",""))</f>
        <v/>
      </c>
      <c r="V18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89" s="22" t="n"/>
      <c r="X189" s="21" t="n"/>
    </row>
    <row r="190">
      <c r="A190" s="20" t="n"/>
      <c r="B190" s="21" t="n"/>
      <c r="C190" s="20" t="n"/>
      <c r="D190" s="20" t="n"/>
      <c r="E190" s="20" t="n"/>
      <c r="F190" s="20" t="n"/>
      <c r="G190" s="22" t="n"/>
      <c r="H190" s="20" t="n"/>
      <c r="I190" s="20" t="n"/>
      <c r="J190" s="20" t="n"/>
      <c r="K190" s="22" t="n"/>
      <c r="L190" s="20" t="n"/>
      <c r="M190" s="39">
        <f>IF([@[Request ID]]="","",IFERROR(VLOOKUP([@[Request Type]],'Settings &amp; Lists'!$A$5:$C$8,3,FALSE),""))</f>
        <v/>
      </c>
      <c r="N190" s="21" t="n"/>
      <c r="O190" s="21" t="n"/>
      <c r="P190" s="24">
        <f>IF([@[Request ID]]="","",IFERROR(VLOOKUP([@[Request Type]],'Settings &amp; Lists'!$A$5:$C$8,2,FALSE),""))</f>
        <v/>
      </c>
      <c r="Q190" s="25">
        <f>IF(OR([@[Request ID]]="",[@[Date Received]]="",[@[SLA Days]]=""),"",WORKDAY([@[Date Received]],[@[SLA Days]],'Settings &amp; Lists'!$G$13:$G$22))</f>
        <v/>
      </c>
      <c r="R190" s="24">
        <f>IF(OR([@[Request ID]]="",[@[Date Received]]=""),"",MAX(0,NETWORKDAYS([@[Date Received]],IF([@[Date Closed]]&lt;&gt;"",[@[Date Closed]],TODAY()),'Settings &amp; Lists'!$G$13:$G$22)-1))</f>
        <v/>
      </c>
      <c r="S190" s="24">
        <f>IF(OR([@[Request ID]]="",[@[Date Received]]="",[@[Date Sent]]=""),"",MAX(0,NETWORKDAYS([@[Date Received]],[@[Date Sent]],'Settings &amp; Lists'!$G$13:$G$22)-1))</f>
        <v/>
      </c>
      <c r="T190" s="24">
        <f>IF(OR([@[Request ID]]="",[@[Due Date]]="",OR([@[Status]]="Sent",[@[Status]]="Canceled")),"",IF(TODAY()&lt;=[@[Due Date]],NETWORKDAYS(TODAY(),[@[Due Date]],'Settings &amp; Lists'!$G$13:$G$22)-1,-(NETWORKDAYS([@[Due Date]],TODAY(),'Settings &amp; Lists'!$G$13:$G$22)-1)))</f>
        <v/>
      </c>
      <c r="U190" s="26">
        <f>IF(OR([@[Request ID]]="",[@[Due Date]]="",[@[Status]]="Sent",[@[Status]]="Canceled"),"",IF(TODAY()&gt;[@[Due Date]],"OVERDUE",""))</f>
        <v/>
      </c>
      <c r="V19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0" s="22" t="n"/>
      <c r="X190" s="21" t="n"/>
    </row>
    <row r="191">
      <c r="A191" s="20" t="n"/>
      <c r="B191" s="21" t="n"/>
      <c r="C191" s="20" t="n"/>
      <c r="D191" s="20" t="n"/>
      <c r="E191" s="20" t="n"/>
      <c r="F191" s="20" t="n"/>
      <c r="G191" s="22" t="n"/>
      <c r="H191" s="20" t="n"/>
      <c r="I191" s="20" t="n"/>
      <c r="J191" s="20" t="n"/>
      <c r="K191" s="22" t="n"/>
      <c r="L191" s="20" t="n"/>
      <c r="M191" s="39">
        <f>IF([@[Request ID]]="","",IFERROR(VLOOKUP([@[Request Type]],'Settings &amp; Lists'!$A$5:$C$8,3,FALSE),""))</f>
        <v/>
      </c>
      <c r="N191" s="21" t="n"/>
      <c r="O191" s="21" t="n"/>
      <c r="P191" s="24">
        <f>IF([@[Request ID]]="","",IFERROR(VLOOKUP([@[Request Type]],'Settings &amp; Lists'!$A$5:$C$8,2,FALSE),""))</f>
        <v/>
      </c>
      <c r="Q191" s="25">
        <f>IF(OR([@[Request ID]]="",[@[Date Received]]="",[@[SLA Days]]=""),"",WORKDAY([@[Date Received]],[@[SLA Days]],'Settings &amp; Lists'!$G$13:$G$22))</f>
        <v/>
      </c>
      <c r="R191" s="24">
        <f>IF(OR([@[Request ID]]="",[@[Date Received]]=""),"",MAX(0,NETWORKDAYS([@[Date Received]],IF([@[Date Closed]]&lt;&gt;"",[@[Date Closed]],TODAY()),'Settings &amp; Lists'!$G$13:$G$22)-1))</f>
        <v/>
      </c>
      <c r="S191" s="24">
        <f>IF(OR([@[Request ID]]="",[@[Date Received]]="",[@[Date Sent]]=""),"",MAX(0,NETWORKDAYS([@[Date Received]],[@[Date Sent]],'Settings &amp; Lists'!$G$13:$G$22)-1))</f>
        <v/>
      </c>
      <c r="T191" s="24">
        <f>IF(OR([@[Request ID]]="",[@[Due Date]]="",OR([@[Status]]="Sent",[@[Status]]="Canceled")),"",IF(TODAY()&lt;=[@[Due Date]],NETWORKDAYS(TODAY(),[@[Due Date]],'Settings &amp; Lists'!$G$13:$G$22)-1,-(NETWORKDAYS([@[Due Date]],TODAY(),'Settings &amp; Lists'!$G$13:$G$22)-1)))</f>
        <v/>
      </c>
      <c r="U191" s="26">
        <f>IF(OR([@[Request ID]]="",[@[Due Date]]="",[@[Status]]="Sent",[@[Status]]="Canceled"),"",IF(TODAY()&gt;[@[Due Date]],"OVERDUE",""))</f>
        <v/>
      </c>
      <c r="V19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1" s="22" t="n"/>
      <c r="X191" s="21" t="n"/>
    </row>
    <row r="192">
      <c r="A192" s="20" t="n"/>
      <c r="B192" s="21" t="n"/>
      <c r="C192" s="20" t="n"/>
      <c r="D192" s="20" t="n"/>
      <c r="E192" s="20" t="n"/>
      <c r="F192" s="20" t="n"/>
      <c r="G192" s="22" t="n"/>
      <c r="H192" s="20" t="n"/>
      <c r="I192" s="20" t="n"/>
      <c r="J192" s="20" t="n"/>
      <c r="K192" s="22" t="n"/>
      <c r="L192" s="20" t="n"/>
      <c r="M192" s="39">
        <f>IF([@[Request ID]]="","",IFERROR(VLOOKUP([@[Request Type]],'Settings &amp; Lists'!$A$5:$C$8,3,FALSE),""))</f>
        <v/>
      </c>
      <c r="N192" s="21" t="n"/>
      <c r="O192" s="21" t="n"/>
      <c r="P192" s="24">
        <f>IF([@[Request ID]]="","",IFERROR(VLOOKUP([@[Request Type]],'Settings &amp; Lists'!$A$5:$C$8,2,FALSE),""))</f>
        <v/>
      </c>
      <c r="Q192" s="25">
        <f>IF(OR([@[Request ID]]="",[@[Date Received]]="",[@[SLA Days]]=""),"",WORKDAY([@[Date Received]],[@[SLA Days]],'Settings &amp; Lists'!$G$13:$G$22))</f>
        <v/>
      </c>
      <c r="R192" s="24">
        <f>IF(OR([@[Request ID]]="",[@[Date Received]]=""),"",MAX(0,NETWORKDAYS([@[Date Received]],IF([@[Date Closed]]&lt;&gt;"",[@[Date Closed]],TODAY()),'Settings &amp; Lists'!$G$13:$G$22)-1))</f>
        <v/>
      </c>
      <c r="S192" s="24">
        <f>IF(OR([@[Request ID]]="",[@[Date Received]]="",[@[Date Sent]]=""),"",MAX(0,NETWORKDAYS([@[Date Received]],[@[Date Sent]],'Settings &amp; Lists'!$G$13:$G$22)-1))</f>
        <v/>
      </c>
      <c r="T192" s="24">
        <f>IF(OR([@[Request ID]]="",[@[Due Date]]="",OR([@[Status]]="Sent",[@[Status]]="Canceled")),"",IF(TODAY()&lt;=[@[Due Date]],NETWORKDAYS(TODAY(),[@[Due Date]],'Settings &amp; Lists'!$G$13:$G$22)-1,-(NETWORKDAYS([@[Due Date]],TODAY(),'Settings &amp; Lists'!$G$13:$G$22)-1)))</f>
        <v/>
      </c>
      <c r="U192" s="26">
        <f>IF(OR([@[Request ID]]="",[@[Due Date]]="",[@[Status]]="Sent",[@[Status]]="Canceled"),"",IF(TODAY()&gt;[@[Due Date]],"OVERDUE",""))</f>
        <v/>
      </c>
      <c r="V19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2" s="22" t="n"/>
      <c r="X192" s="21" t="n"/>
    </row>
    <row r="193">
      <c r="A193" s="20" t="n"/>
      <c r="B193" s="21" t="n"/>
      <c r="C193" s="20" t="n"/>
      <c r="D193" s="20" t="n"/>
      <c r="E193" s="20" t="n"/>
      <c r="F193" s="20" t="n"/>
      <c r="G193" s="22" t="n"/>
      <c r="H193" s="20" t="n"/>
      <c r="I193" s="20" t="n"/>
      <c r="J193" s="20" t="n"/>
      <c r="K193" s="22" t="n"/>
      <c r="L193" s="20" t="n"/>
      <c r="M193" s="39">
        <f>IF([@[Request ID]]="","",IFERROR(VLOOKUP([@[Request Type]],'Settings &amp; Lists'!$A$5:$C$8,3,FALSE),""))</f>
        <v/>
      </c>
      <c r="N193" s="21" t="n"/>
      <c r="O193" s="21" t="n"/>
      <c r="P193" s="24">
        <f>IF([@[Request ID]]="","",IFERROR(VLOOKUP([@[Request Type]],'Settings &amp; Lists'!$A$5:$C$8,2,FALSE),""))</f>
        <v/>
      </c>
      <c r="Q193" s="25">
        <f>IF(OR([@[Request ID]]="",[@[Date Received]]="",[@[SLA Days]]=""),"",WORKDAY([@[Date Received]],[@[SLA Days]],'Settings &amp; Lists'!$G$13:$G$22))</f>
        <v/>
      </c>
      <c r="R193" s="24">
        <f>IF(OR([@[Request ID]]="",[@[Date Received]]=""),"",MAX(0,NETWORKDAYS([@[Date Received]],IF([@[Date Closed]]&lt;&gt;"",[@[Date Closed]],TODAY()),'Settings &amp; Lists'!$G$13:$G$22)-1))</f>
        <v/>
      </c>
      <c r="S193" s="24">
        <f>IF(OR([@[Request ID]]="",[@[Date Received]]="",[@[Date Sent]]=""),"",MAX(0,NETWORKDAYS([@[Date Received]],[@[Date Sent]],'Settings &amp; Lists'!$G$13:$G$22)-1))</f>
        <v/>
      </c>
      <c r="T193" s="24">
        <f>IF(OR([@[Request ID]]="",[@[Due Date]]="",OR([@[Status]]="Sent",[@[Status]]="Canceled")),"",IF(TODAY()&lt;=[@[Due Date]],NETWORKDAYS(TODAY(),[@[Due Date]],'Settings &amp; Lists'!$G$13:$G$22)-1,-(NETWORKDAYS([@[Due Date]],TODAY(),'Settings &amp; Lists'!$G$13:$G$22)-1)))</f>
        <v/>
      </c>
      <c r="U193" s="26">
        <f>IF(OR([@[Request ID]]="",[@[Due Date]]="",[@[Status]]="Sent",[@[Status]]="Canceled"),"",IF(TODAY()&gt;[@[Due Date]],"OVERDUE",""))</f>
        <v/>
      </c>
      <c r="V19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3" s="22" t="n"/>
      <c r="X193" s="21" t="n"/>
    </row>
    <row r="194">
      <c r="A194" s="20" t="n"/>
      <c r="B194" s="21" t="n"/>
      <c r="C194" s="20" t="n"/>
      <c r="D194" s="20" t="n"/>
      <c r="E194" s="20" t="n"/>
      <c r="F194" s="20" t="n"/>
      <c r="G194" s="22" t="n"/>
      <c r="H194" s="20" t="n"/>
      <c r="I194" s="20" t="n"/>
      <c r="J194" s="20" t="n"/>
      <c r="K194" s="22" t="n"/>
      <c r="L194" s="20" t="n"/>
      <c r="M194" s="39">
        <f>IF([@[Request ID]]="","",IFERROR(VLOOKUP([@[Request Type]],'Settings &amp; Lists'!$A$5:$C$8,3,FALSE),""))</f>
        <v/>
      </c>
      <c r="N194" s="21" t="n"/>
      <c r="O194" s="21" t="n"/>
      <c r="P194" s="24">
        <f>IF([@[Request ID]]="","",IFERROR(VLOOKUP([@[Request Type]],'Settings &amp; Lists'!$A$5:$C$8,2,FALSE),""))</f>
        <v/>
      </c>
      <c r="Q194" s="25">
        <f>IF(OR([@[Request ID]]="",[@[Date Received]]="",[@[SLA Days]]=""),"",WORKDAY([@[Date Received]],[@[SLA Days]],'Settings &amp; Lists'!$G$13:$G$22))</f>
        <v/>
      </c>
      <c r="R194" s="24">
        <f>IF(OR([@[Request ID]]="",[@[Date Received]]=""),"",MAX(0,NETWORKDAYS([@[Date Received]],IF([@[Date Closed]]&lt;&gt;"",[@[Date Closed]],TODAY()),'Settings &amp; Lists'!$G$13:$G$22)-1))</f>
        <v/>
      </c>
      <c r="S194" s="24">
        <f>IF(OR([@[Request ID]]="",[@[Date Received]]="",[@[Date Sent]]=""),"",MAX(0,NETWORKDAYS([@[Date Received]],[@[Date Sent]],'Settings &amp; Lists'!$G$13:$G$22)-1))</f>
        <v/>
      </c>
      <c r="T194" s="24">
        <f>IF(OR([@[Request ID]]="",[@[Due Date]]="",OR([@[Status]]="Sent",[@[Status]]="Canceled")),"",IF(TODAY()&lt;=[@[Due Date]],NETWORKDAYS(TODAY(),[@[Due Date]],'Settings &amp; Lists'!$G$13:$G$22)-1,-(NETWORKDAYS([@[Due Date]],TODAY(),'Settings &amp; Lists'!$G$13:$G$22)-1)))</f>
        <v/>
      </c>
      <c r="U194" s="26">
        <f>IF(OR([@[Request ID]]="",[@[Due Date]]="",[@[Status]]="Sent",[@[Status]]="Canceled"),"",IF(TODAY()&gt;[@[Due Date]],"OVERDUE",""))</f>
        <v/>
      </c>
      <c r="V19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4" s="22" t="n"/>
      <c r="X194" s="21" t="n"/>
    </row>
    <row r="195">
      <c r="A195" s="20" t="n"/>
      <c r="B195" s="21" t="n"/>
      <c r="C195" s="20" t="n"/>
      <c r="D195" s="20" t="n"/>
      <c r="E195" s="20" t="n"/>
      <c r="F195" s="20" t="n"/>
      <c r="G195" s="22" t="n"/>
      <c r="H195" s="20" t="n"/>
      <c r="I195" s="20" t="n"/>
      <c r="J195" s="20" t="n"/>
      <c r="K195" s="22" t="n"/>
      <c r="L195" s="20" t="n"/>
      <c r="M195" s="39">
        <f>IF([@[Request ID]]="","",IFERROR(VLOOKUP([@[Request Type]],'Settings &amp; Lists'!$A$5:$C$8,3,FALSE),""))</f>
        <v/>
      </c>
      <c r="N195" s="21" t="n"/>
      <c r="O195" s="21" t="n"/>
      <c r="P195" s="24">
        <f>IF([@[Request ID]]="","",IFERROR(VLOOKUP([@[Request Type]],'Settings &amp; Lists'!$A$5:$C$8,2,FALSE),""))</f>
        <v/>
      </c>
      <c r="Q195" s="25">
        <f>IF(OR([@[Request ID]]="",[@[Date Received]]="",[@[SLA Days]]=""),"",WORKDAY([@[Date Received]],[@[SLA Days]],'Settings &amp; Lists'!$G$13:$G$22))</f>
        <v/>
      </c>
      <c r="R195" s="24">
        <f>IF(OR([@[Request ID]]="",[@[Date Received]]=""),"",MAX(0,NETWORKDAYS([@[Date Received]],IF([@[Date Closed]]&lt;&gt;"",[@[Date Closed]],TODAY()),'Settings &amp; Lists'!$G$13:$G$22)-1))</f>
        <v/>
      </c>
      <c r="S195" s="24">
        <f>IF(OR([@[Request ID]]="",[@[Date Received]]="",[@[Date Sent]]=""),"",MAX(0,NETWORKDAYS([@[Date Received]],[@[Date Sent]],'Settings &amp; Lists'!$G$13:$G$22)-1))</f>
        <v/>
      </c>
      <c r="T195" s="24">
        <f>IF(OR([@[Request ID]]="",[@[Due Date]]="",OR([@[Status]]="Sent",[@[Status]]="Canceled")),"",IF(TODAY()&lt;=[@[Due Date]],NETWORKDAYS(TODAY(),[@[Due Date]],'Settings &amp; Lists'!$G$13:$G$22)-1,-(NETWORKDAYS([@[Due Date]],TODAY(),'Settings &amp; Lists'!$G$13:$G$22)-1)))</f>
        <v/>
      </c>
      <c r="U195" s="26">
        <f>IF(OR([@[Request ID]]="",[@[Due Date]]="",[@[Status]]="Sent",[@[Status]]="Canceled"),"",IF(TODAY()&gt;[@[Due Date]],"OVERDUE",""))</f>
        <v/>
      </c>
      <c r="V19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5" s="22" t="n"/>
      <c r="X195" s="21" t="n"/>
    </row>
    <row r="196">
      <c r="A196" s="20" t="n"/>
      <c r="B196" s="21" t="n"/>
      <c r="C196" s="20" t="n"/>
      <c r="D196" s="20" t="n"/>
      <c r="E196" s="20" t="n"/>
      <c r="F196" s="20" t="n"/>
      <c r="G196" s="22" t="n"/>
      <c r="H196" s="20" t="n"/>
      <c r="I196" s="20" t="n"/>
      <c r="J196" s="20" t="n"/>
      <c r="K196" s="22" t="n"/>
      <c r="L196" s="20" t="n"/>
      <c r="M196" s="39">
        <f>IF([@[Request ID]]="","",IFERROR(VLOOKUP([@[Request Type]],'Settings &amp; Lists'!$A$5:$C$8,3,FALSE),""))</f>
        <v/>
      </c>
      <c r="N196" s="21" t="n"/>
      <c r="O196" s="21" t="n"/>
      <c r="P196" s="24">
        <f>IF([@[Request ID]]="","",IFERROR(VLOOKUP([@[Request Type]],'Settings &amp; Lists'!$A$5:$C$8,2,FALSE),""))</f>
        <v/>
      </c>
      <c r="Q196" s="25">
        <f>IF(OR([@[Request ID]]="",[@[Date Received]]="",[@[SLA Days]]=""),"",WORKDAY([@[Date Received]],[@[SLA Days]],'Settings &amp; Lists'!$G$13:$G$22))</f>
        <v/>
      </c>
      <c r="R196" s="24">
        <f>IF(OR([@[Request ID]]="",[@[Date Received]]=""),"",MAX(0,NETWORKDAYS([@[Date Received]],IF([@[Date Closed]]&lt;&gt;"",[@[Date Closed]],TODAY()),'Settings &amp; Lists'!$G$13:$G$22)-1))</f>
        <v/>
      </c>
      <c r="S196" s="24">
        <f>IF(OR([@[Request ID]]="",[@[Date Received]]="",[@[Date Sent]]=""),"",MAX(0,NETWORKDAYS([@[Date Received]],[@[Date Sent]],'Settings &amp; Lists'!$G$13:$G$22)-1))</f>
        <v/>
      </c>
      <c r="T196" s="24">
        <f>IF(OR([@[Request ID]]="",[@[Due Date]]="",OR([@[Status]]="Sent",[@[Status]]="Canceled")),"",IF(TODAY()&lt;=[@[Due Date]],NETWORKDAYS(TODAY(),[@[Due Date]],'Settings &amp; Lists'!$G$13:$G$22)-1,-(NETWORKDAYS([@[Due Date]],TODAY(),'Settings &amp; Lists'!$G$13:$G$22)-1)))</f>
        <v/>
      </c>
      <c r="U196" s="26">
        <f>IF(OR([@[Request ID]]="",[@[Due Date]]="",[@[Status]]="Sent",[@[Status]]="Canceled"),"",IF(TODAY()&gt;[@[Due Date]],"OVERDUE",""))</f>
        <v/>
      </c>
      <c r="V19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6" s="22" t="n"/>
      <c r="X196" s="21" t="n"/>
    </row>
    <row r="197">
      <c r="A197" s="20" t="n"/>
      <c r="B197" s="21" t="n"/>
      <c r="C197" s="20" t="n"/>
      <c r="D197" s="20" t="n"/>
      <c r="E197" s="20" t="n"/>
      <c r="F197" s="20" t="n"/>
      <c r="G197" s="22" t="n"/>
      <c r="H197" s="20" t="n"/>
      <c r="I197" s="20" t="n"/>
      <c r="J197" s="20" t="n"/>
      <c r="K197" s="22" t="n"/>
      <c r="L197" s="20" t="n"/>
      <c r="M197" s="39">
        <f>IF([@[Request ID]]="","",IFERROR(VLOOKUP([@[Request Type]],'Settings &amp; Lists'!$A$5:$C$8,3,FALSE),""))</f>
        <v/>
      </c>
      <c r="N197" s="21" t="n"/>
      <c r="O197" s="21" t="n"/>
      <c r="P197" s="24">
        <f>IF([@[Request ID]]="","",IFERROR(VLOOKUP([@[Request Type]],'Settings &amp; Lists'!$A$5:$C$8,2,FALSE),""))</f>
        <v/>
      </c>
      <c r="Q197" s="25">
        <f>IF(OR([@[Request ID]]="",[@[Date Received]]="",[@[SLA Days]]=""),"",WORKDAY([@[Date Received]],[@[SLA Days]],'Settings &amp; Lists'!$G$13:$G$22))</f>
        <v/>
      </c>
      <c r="R197" s="24">
        <f>IF(OR([@[Request ID]]="",[@[Date Received]]=""),"",MAX(0,NETWORKDAYS([@[Date Received]],IF([@[Date Closed]]&lt;&gt;"",[@[Date Closed]],TODAY()),'Settings &amp; Lists'!$G$13:$G$22)-1))</f>
        <v/>
      </c>
      <c r="S197" s="24">
        <f>IF(OR([@[Request ID]]="",[@[Date Received]]="",[@[Date Sent]]=""),"",MAX(0,NETWORKDAYS([@[Date Received]],[@[Date Sent]],'Settings &amp; Lists'!$G$13:$G$22)-1))</f>
        <v/>
      </c>
      <c r="T197" s="24">
        <f>IF(OR([@[Request ID]]="",[@[Due Date]]="",OR([@[Status]]="Sent",[@[Status]]="Canceled")),"",IF(TODAY()&lt;=[@[Due Date]],NETWORKDAYS(TODAY(),[@[Due Date]],'Settings &amp; Lists'!$G$13:$G$22)-1,-(NETWORKDAYS([@[Due Date]],TODAY(),'Settings &amp; Lists'!$G$13:$G$22)-1)))</f>
        <v/>
      </c>
      <c r="U197" s="26">
        <f>IF(OR([@[Request ID]]="",[@[Due Date]]="",[@[Status]]="Sent",[@[Status]]="Canceled"),"",IF(TODAY()&gt;[@[Due Date]],"OVERDUE",""))</f>
        <v/>
      </c>
      <c r="V19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7" s="22" t="n"/>
      <c r="X197" s="21" t="n"/>
    </row>
    <row r="198">
      <c r="A198" s="20" t="n"/>
      <c r="B198" s="21" t="n"/>
      <c r="C198" s="20" t="n"/>
      <c r="D198" s="20" t="n"/>
      <c r="E198" s="20" t="n"/>
      <c r="F198" s="20" t="n"/>
      <c r="G198" s="22" t="n"/>
      <c r="H198" s="20" t="n"/>
      <c r="I198" s="20" t="n"/>
      <c r="J198" s="20" t="n"/>
      <c r="K198" s="22" t="n"/>
      <c r="L198" s="20" t="n"/>
      <c r="M198" s="39">
        <f>IF([@[Request ID]]="","",IFERROR(VLOOKUP([@[Request Type]],'Settings &amp; Lists'!$A$5:$C$8,3,FALSE),""))</f>
        <v/>
      </c>
      <c r="N198" s="21" t="n"/>
      <c r="O198" s="21" t="n"/>
      <c r="P198" s="24">
        <f>IF([@[Request ID]]="","",IFERROR(VLOOKUP([@[Request Type]],'Settings &amp; Lists'!$A$5:$C$8,2,FALSE),""))</f>
        <v/>
      </c>
      <c r="Q198" s="25">
        <f>IF(OR([@[Request ID]]="",[@[Date Received]]="",[@[SLA Days]]=""),"",WORKDAY([@[Date Received]],[@[SLA Days]],'Settings &amp; Lists'!$G$13:$G$22))</f>
        <v/>
      </c>
      <c r="R198" s="24">
        <f>IF(OR([@[Request ID]]="",[@[Date Received]]=""),"",MAX(0,NETWORKDAYS([@[Date Received]],IF([@[Date Closed]]&lt;&gt;"",[@[Date Closed]],TODAY()),'Settings &amp; Lists'!$G$13:$G$22)-1))</f>
        <v/>
      </c>
      <c r="S198" s="24">
        <f>IF(OR([@[Request ID]]="",[@[Date Received]]="",[@[Date Sent]]=""),"",MAX(0,NETWORKDAYS([@[Date Received]],[@[Date Sent]],'Settings &amp; Lists'!$G$13:$G$22)-1))</f>
        <v/>
      </c>
      <c r="T198" s="24">
        <f>IF(OR([@[Request ID]]="",[@[Due Date]]="",OR([@[Status]]="Sent",[@[Status]]="Canceled")),"",IF(TODAY()&lt;=[@[Due Date]],NETWORKDAYS(TODAY(),[@[Due Date]],'Settings &amp; Lists'!$G$13:$G$22)-1,-(NETWORKDAYS([@[Due Date]],TODAY(),'Settings &amp; Lists'!$G$13:$G$22)-1)))</f>
        <v/>
      </c>
      <c r="U198" s="26">
        <f>IF(OR([@[Request ID]]="",[@[Due Date]]="",[@[Status]]="Sent",[@[Status]]="Canceled"),"",IF(TODAY()&gt;[@[Due Date]],"OVERDUE",""))</f>
        <v/>
      </c>
      <c r="V19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8" s="22" t="n"/>
      <c r="X198" s="21" t="n"/>
    </row>
    <row r="199">
      <c r="A199" s="20" t="n"/>
      <c r="B199" s="21" t="n"/>
      <c r="C199" s="20" t="n"/>
      <c r="D199" s="20" t="n"/>
      <c r="E199" s="20" t="n"/>
      <c r="F199" s="20" t="n"/>
      <c r="G199" s="22" t="n"/>
      <c r="H199" s="20" t="n"/>
      <c r="I199" s="20" t="n"/>
      <c r="J199" s="20" t="n"/>
      <c r="K199" s="22" t="n"/>
      <c r="L199" s="20" t="n"/>
      <c r="M199" s="39">
        <f>IF([@[Request ID]]="","",IFERROR(VLOOKUP([@[Request Type]],'Settings &amp; Lists'!$A$5:$C$8,3,FALSE),""))</f>
        <v/>
      </c>
      <c r="N199" s="21" t="n"/>
      <c r="O199" s="21" t="n"/>
      <c r="P199" s="24">
        <f>IF([@[Request ID]]="","",IFERROR(VLOOKUP([@[Request Type]],'Settings &amp; Lists'!$A$5:$C$8,2,FALSE),""))</f>
        <v/>
      </c>
      <c r="Q199" s="25">
        <f>IF(OR([@[Request ID]]="",[@[Date Received]]="",[@[SLA Days]]=""),"",WORKDAY([@[Date Received]],[@[SLA Days]],'Settings &amp; Lists'!$G$13:$G$22))</f>
        <v/>
      </c>
      <c r="R199" s="24">
        <f>IF(OR([@[Request ID]]="",[@[Date Received]]=""),"",MAX(0,NETWORKDAYS([@[Date Received]],IF([@[Date Closed]]&lt;&gt;"",[@[Date Closed]],TODAY()),'Settings &amp; Lists'!$G$13:$G$22)-1))</f>
        <v/>
      </c>
      <c r="S199" s="24">
        <f>IF(OR([@[Request ID]]="",[@[Date Received]]="",[@[Date Sent]]=""),"",MAX(0,NETWORKDAYS([@[Date Received]],[@[Date Sent]],'Settings &amp; Lists'!$G$13:$G$22)-1))</f>
        <v/>
      </c>
      <c r="T199" s="24">
        <f>IF(OR([@[Request ID]]="",[@[Due Date]]="",OR([@[Status]]="Sent",[@[Status]]="Canceled")),"",IF(TODAY()&lt;=[@[Due Date]],NETWORKDAYS(TODAY(),[@[Due Date]],'Settings &amp; Lists'!$G$13:$G$22)-1,-(NETWORKDAYS([@[Due Date]],TODAY(),'Settings &amp; Lists'!$G$13:$G$22)-1)))</f>
        <v/>
      </c>
      <c r="U199" s="26">
        <f>IF(OR([@[Request ID]]="",[@[Due Date]]="",[@[Status]]="Sent",[@[Status]]="Canceled"),"",IF(TODAY()&gt;[@[Due Date]],"OVERDUE",""))</f>
        <v/>
      </c>
      <c r="V19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199" s="22" t="n"/>
      <c r="X199" s="21" t="n"/>
    </row>
    <row r="200">
      <c r="A200" s="20" t="n"/>
      <c r="B200" s="21" t="n"/>
      <c r="C200" s="20" t="n"/>
      <c r="D200" s="20" t="n"/>
      <c r="E200" s="20" t="n"/>
      <c r="F200" s="20" t="n"/>
      <c r="G200" s="22" t="n"/>
      <c r="H200" s="20" t="n"/>
      <c r="I200" s="20" t="n"/>
      <c r="J200" s="20" t="n"/>
      <c r="K200" s="22" t="n"/>
      <c r="L200" s="20" t="n"/>
      <c r="M200" s="39">
        <f>IF([@[Request ID]]="","",IFERROR(VLOOKUP([@[Request Type]],'Settings &amp; Lists'!$A$5:$C$8,3,FALSE),""))</f>
        <v/>
      </c>
      <c r="N200" s="21" t="n"/>
      <c r="O200" s="21" t="n"/>
      <c r="P200" s="24">
        <f>IF([@[Request ID]]="","",IFERROR(VLOOKUP([@[Request Type]],'Settings &amp; Lists'!$A$5:$C$8,2,FALSE),""))</f>
        <v/>
      </c>
      <c r="Q200" s="25">
        <f>IF(OR([@[Request ID]]="",[@[Date Received]]="",[@[SLA Days]]=""),"",WORKDAY([@[Date Received]],[@[SLA Days]],'Settings &amp; Lists'!$G$13:$G$22))</f>
        <v/>
      </c>
      <c r="R200" s="24">
        <f>IF(OR([@[Request ID]]="",[@[Date Received]]=""),"",MAX(0,NETWORKDAYS([@[Date Received]],IF([@[Date Closed]]&lt;&gt;"",[@[Date Closed]],TODAY()),'Settings &amp; Lists'!$G$13:$G$22)-1))</f>
        <v/>
      </c>
      <c r="S200" s="24">
        <f>IF(OR([@[Request ID]]="",[@[Date Received]]="",[@[Date Sent]]=""),"",MAX(0,NETWORKDAYS([@[Date Received]],[@[Date Sent]],'Settings &amp; Lists'!$G$13:$G$22)-1))</f>
        <v/>
      </c>
      <c r="T200" s="24">
        <f>IF(OR([@[Request ID]]="",[@[Due Date]]="",OR([@[Status]]="Sent",[@[Status]]="Canceled")),"",IF(TODAY()&lt;=[@[Due Date]],NETWORKDAYS(TODAY(),[@[Due Date]],'Settings &amp; Lists'!$G$13:$G$22)-1,-(NETWORKDAYS([@[Due Date]],TODAY(),'Settings &amp; Lists'!$G$13:$G$22)-1)))</f>
        <v/>
      </c>
      <c r="U200" s="26">
        <f>IF(OR([@[Request ID]]="",[@[Due Date]]="",[@[Status]]="Sent",[@[Status]]="Canceled"),"",IF(TODAY()&gt;[@[Due Date]],"OVERDUE",""))</f>
        <v/>
      </c>
      <c r="V20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0" s="22" t="n"/>
      <c r="X200" s="21" t="n"/>
    </row>
    <row r="201">
      <c r="A201" s="20" t="n"/>
      <c r="B201" s="21" t="n"/>
      <c r="C201" s="20" t="n"/>
      <c r="D201" s="20" t="n"/>
      <c r="E201" s="20" t="n"/>
      <c r="F201" s="20" t="n"/>
      <c r="G201" s="22" t="n"/>
      <c r="H201" s="20" t="n"/>
      <c r="I201" s="20" t="n"/>
      <c r="J201" s="20" t="n"/>
      <c r="K201" s="22" t="n"/>
      <c r="L201" s="20" t="n"/>
      <c r="M201" s="39">
        <f>IF([@[Request ID]]="","",IFERROR(VLOOKUP([@[Request Type]],'Settings &amp; Lists'!$A$5:$C$8,3,FALSE),""))</f>
        <v/>
      </c>
      <c r="N201" s="21" t="n"/>
      <c r="O201" s="21" t="n"/>
      <c r="P201" s="24">
        <f>IF([@[Request ID]]="","",IFERROR(VLOOKUP([@[Request Type]],'Settings &amp; Lists'!$A$5:$C$8,2,FALSE),""))</f>
        <v/>
      </c>
      <c r="Q201" s="25">
        <f>IF(OR([@[Request ID]]="",[@[Date Received]]="",[@[SLA Days]]=""),"",WORKDAY([@[Date Received]],[@[SLA Days]],'Settings &amp; Lists'!$G$13:$G$22))</f>
        <v/>
      </c>
      <c r="R201" s="24">
        <f>IF(OR([@[Request ID]]="",[@[Date Received]]=""),"",MAX(0,NETWORKDAYS([@[Date Received]],IF([@[Date Closed]]&lt;&gt;"",[@[Date Closed]],TODAY()),'Settings &amp; Lists'!$G$13:$G$22)-1))</f>
        <v/>
      </c>
      <c r="S201" s="24">
        <f>IF(OR([@[Request ID]]="",[@[Date Received]]="",[@[Date Sent]]=""),"",MAX(0,NETWORKDAYS([@[Date Received]],[@[Date Sent]],'Settings &amp; Lists'!$G$13:$G$22)-1))</f>
        <v/>
      </c>
      <c r="T201" s="24">
        <f>IF(OR([@[Request ID]]="",[@[Due Date]]="",OR([@[Status]]="Sent",[@[Status]]="Canceled")),"",IF(TODAY()&lt;=[@[Due Date]],NETWORKDAYS(TODAY(),[@[Due Date]],'Settings &amp; Lists'!$G$13:$G$22)-1,-(NETWORKDAYS([@[Due Date]],TODAY(),'Settings &amp; Lists'!$G$13:$G$22)-1)))</f>
        <v/>
      </c>
      <c r="U201" s="26">
        <f>IF(OR([@[Request ID]]="",[@[Due Date]]="",[@[Status]]="Sent",[@[Status]]="Canceled"),"",IF(TODAY()&gt;[@[Due Date]],"OVERDUE",""))</f>
        <v/>
      </c>
      <c r="V20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1" s="22" t="n"/>
      <c r="X201" s="21" t="n"/>
    </row>
    <row r="202">
      <c r="A202" s="20" t="n"/>
      <c r="B202" s="21" t="n"/>
      <c r="C202" s="20" t="n"/>
      <c r="D202" s="20" t="n"/>
      <c r="E202" s="20" t="n"/>
      <c r="F202" s="20" t="n"/>
      <c r="G202" s="22" t="n"/>
      <c r="H202" s="20" t="n"/>
      <c r="I202" s="20" t="n"/>
      <c r="J202" s="20" t="n"/>
      <c r="K202" s="22" t="n"/>
      <c r="L202" s="20" t="n"/>
      <c r="M202" s="39">
        <f>IF([@[Request ID]]="","",IFERROR(VLOOKUP([@[Request Type]],'Settings &amp; Lists'!$A$5:$C$8,3,FALSE),""))</f>
        <v/>
      </c>
      <c r="N202" s="21" t="n"/>
      <c r="O202" s="21" t="n"/>
      <c r="P202" s="24">
        <f>IF([@[Request ID]]="","",IFERROR(VLOOKUP([@[Request Type]],'Settings &amp; Lists'!$A$5:$C$8,2,FALSE),""))</f>
        <v/>
      </c>
      <c r="Q202" s="25">
        <f>IF(OR([@[Request ID]]="",[@[Date Received]]="",[@[SLA Days]]=""),"",WORKDAY([@[Date Received]],[@[SLA Days]],'Settings &amp; Lists'!$G$13:$G$22))</f>
        <v/>
      </c>
      <c r="R202" s="24">
        <f>IF(OR([@[Request ID]]="",[@[Date Received]]=""),"",MAX(0,NETWORKDAYS([@[Date Received]],IF([@[Date Closed]]&lt;&gt;"",[@[Date Closed]],TODAY()),'Settings &amp; Lists'!$G$13:$G$22)-1))</f>
        <v/>
      </c>
      <c r="S202" s="24">
        <f>IF(OR([@[Request ID]]="",[@[Date Received]]="",[@[Date Sent]]=""),"",MAX(0,NETWORKDAYS([@[Date Received]],[@[Date Sent]],'Settings &amp; Lists'!$G$13:$G$22)-1))</f>
        <v/>
      </c>
      <c r="T202" s="24">
        <f>IF(OR([@[Request ID]]="",[@[Due Date]]="",OR([@[Status]]="Sent",[@[Status]]="Canceled")),"",IF(TODAY()&lt;=[@[Due Date]],NETWORKDAYS(TODAY(),[@[Due Date]],'Settings &amp; Lists'!$G$13:$G$22)-1,-(NETWORKDAYS([@[Due Date]],TODAY(),'Settings &amp; Lists'!$G$13:$G$22)-1)))</f>
        <v/>
      </c>
      <c r="U202" s="26">
        <f>IF(OR([@[Request ID]]="",[@[Due Date]]="",[@[Status]]="Sent",[@[Status]]="Canceled"),"",IF(TODAY()&gt;[@[Due Date]],"OVERDUE",""))</f>
        <v/>
      </c>
      <c r="V20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2" s="22" t="n"/>
      <c r="X202" s="21" t="n"/>
    </row>
    <row r="203">
      <c r="A203" s="20" t="n"/>
      <c r="B203" s="21" t="n"/>
      <c r="C203" s="20" t="n"/>
      <c r="D203" s="20" t="n"/>
      <c r="E203" s="20" t="n"/>
      <c r="F203" s="20" t="n"/>
      <c r="G203" s="22" t="n"/>
      <c r="H203" s="20" t="n"/>
      <c r="I203" s="20" t="n"/>
      <c r="J203" s="20" t="n"/>
      <c r="K203" s="22" t="n"/>
      <c r="L203" s="20" t="n"/>
      <c r="M203" s="39">
        <f>IF([@[Request ID]]="","",IFERROR(VLOOKUP([@[Request Type]],'Settings &amp; Lists'!$A$5:$C$8,3,FALSE),""))</f>
        <v/>
      </c>
      <c r="N203" s="21" t="n"/>
      <c r="O203" s="21" t="n"/>
      <c r="P203" s="24">
        <f>IF([@[Request ID]]="","",IFERROR(VLOOKUP([@[Request Type]],'Settings &amp; Lists'!$A$5:$C$8,2,FALSE),""))</f>
        <v/>
      </c>
      <c r="Q203" s="25">
        <f>IF(OR([@[Request ID]]="",[@[Date Received]]="",[@[SLA Days]]=""),"",WORKDAY([@[Date Received]],[@[SLA Days]],'Settings &amp; Lists'!$G$13:$G$22))</f>
        <v/>
      </c>
      <c r="R203" s="24">
        <f>IF(OR([@[Request ID]]="",[@[Date Received]]=""),"",MAX(0,NETWORKDAYS([@[Date Received]],IF([@[Date Closed]]&lt;&gt;"",[@[Date Closed]],TODAY()),'Settings &amp; Lists'!$G$13:$G$22)-1))</f>
        <v/>
      </c>
      <c r="S203" s="24">
        <f>IF(OR([@[Request ID]]="",[@[Date Received]]="",[@[Date Sent]]=""),"",MAX(0,NETWORKDAYS([@[Date Received]],[@[Date Sent]],'Settings &amp; Lists'!$G$13:$G$22)-1))</f>
        <v/>
      </c>
      <c r="T203" s="24">
        <f>IF(OR([@[Request ID]]="",[@[Due Date]]="",OR([@[Status]]="Sent",[@[Status]]="Canceled")),"",IF(TODAY()&lt;=[@[Due Date]],NETWORKDAYS(TODAY(),[@[Due Date]],'Settings &amp; Lists'!$G$13:$G$22)-1,-(NETWORKDAYS([@[Due Date]],TODAY(),'Settings &amp; Lists'!$G$13:$G$22)-1)))</f>
        <v/>
      </c>
      <c r="U203" s="26">
        <f>IF(OR([@[Request ID]]="",[@[Due Date]]="",[@[Status]]="Sent",[@[Status]]="Canceled"),"",IF(TODAY()&gt;[@[Due Date]],"OVERDUE",""))</f>
        <v/>
      </c>
      <c r="V20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3" s="22" t="n"/>
      <c r="X203" s="21" t="n"/>
    </row>
    <row r="204">
      <c r="A204" s="20" t="n"/>
      <c r="B204" s="21" t="n"/>
      <c r="C204" s="20" t="n"/>
      <c r="D204" s="20" t="n"/>
      <c r="E204" s="20" t="n"/>
      <c r="F204" s="20" t="n"/>
      <c r="G204" s="22" t="n"/>
      <c r="H204" s="20" t="n"/>
      <c r="I204" s="20" t="n"/>
      <c r="J204" s="20" t="n"/>
      <c r="K204" s="22" t="n"/>
      <c r="L204" s="20" t="n"/>
      <c r="M204" s="39">
        <f>IF([@[Request ID]]="","",IFERROR(VLOOKUP([@[Request Type]],'Settings &amp; Lists'!$A$5:$C$8,3,FALSE),""))</f>
        <v/>
      </c>
      <c r="N204" s="21" t="n"/>
      <c r="O204" s="21" t="n"/>
      <c r="P204" s="24">
        <f>IF([@[Request ID]]="","",IFERROR(VLOOKUP([@[Request Type]],'Settings &amp; Lists'!$A$5:$C$8,2,FALSE),""))</f>
        <v/>
      </c>
      <c r="Q204" s="25">
        <f>IF(OR([@[Request ID]]="",[@[Date Received]]="",[@[SLA Days]]=""),"",WORKDAY([@[Date Received]],[@[SLA Days]],'Settings &amp; Lists'!$G$13:$G$22))</f>
        <v/>
      </c>
      <c r="R204" s="24">
        <f>IF(OR([@[Request ID]]="",[@[Date Received]]=""),"",MAX(0,NETWORKDAYS([@[Date Received]],IF([@[Date Closed]]&lt;&gt;"",[@[Date Closed]],TODAY()),'Settings &amp; Lists'!$G$13:$G$22)-1))</f>
        <v/>
      </c>
      <c r="S204" s="24">
        <f>IF(OR([@[Request ID]]="",[@[Date Received]]="",[@[Date Sent]]=""),"",MAX(0,NETWORKDAYS([@[Date Received]],[@[Date Sent]],'Settings &amp; Lists'!$G$13:$G$22)-1))</f>
        <v/>
      </c>
      <c r="T204" s="24">
        <f>IF(OR([@[Request ID]]="",[@[Due Date]]="",OR([@[Status]]="Sent",[@[Status]]="Canceled")),"",IF(TODAY()&lt;=[@[Due Date]],NETWORKDAYS(TODAY(),[@[Due Date]],'Settings &amp; Lists'!$G$13:$G$22)-1,-(NETWORKDAYS([@[Due Date]],TODAY(),'Settings &amp; Lists'!$G$13:$G$22)-1)))</f>
        <v/>
      </c>
      <c r="U204" s="26">
        <f>IF(OR([@[Request ID]]="",[@[Due Date]]="",[@[Status]]="Sent",[@[Status]]="Canceled"),"",IF(TODAY()&gt;[@[Due Date]],"OVERDUE",""))</f>
        <v/>
      </c>
      <c r="V20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4" s="22" t="n"/>
      <c r="X204" s="21" t="n"/>
    </row>
    <row r="205">
      <c r="A205" s="20" t="n"/>
      <c r="B205" s="21" t="n"/>
      <c r="C205" s="20" t="n"/>
      <c r="D205" s="20" t="n"/>
      <c r="E205" s="20" t="n"/>
      <c r="F205" s="20" t="n"/>
      <c r="G205" s="22" t="n"/>
      <c r="H205" s="20" t="n"/>
      <c r="I205" s="20" t="n"/>
      <c r="J205" s="20" t="n"/>
      <c r="K205" s="22" t="n"/>
      <c r="L205" s="20" t="n"/>
      <c r="M205" s="39">
        <f>IF([@[Request ID]]="","",IFERROR(VLOOKUP([@[Request Type]],'Settings &amp; Lists'!$A$5:$C$8,3,FALSE),""))</f>
        <v/>
      </c>
      <c r="N205" s="21" t="n"/>
      <c r="O205" s="21" t="n"/>
      <c r="P205" s="24">
        <f>IF([@[Request ID]]="","",IFERROR(VLOOKUP([@[Request Type]],'Settings &amp; Lists'!$A$5:$C$8,2,FALSE),""))</f>
        <v/>
      </c>
      <c r="Q205" s="25">
        <f>IF(OR([@[Request ID]]="",[@[Date Received]]="",[@[SLA Days]]=""),"",WORKDAY([@[Date Received]],[@[SLA Days]],'Settings &amp; Lists'!$G$13:$G$22))</f>
        <v/>
      </c>
      <c r="R205" s="24">
        <f>IF(OR([@[Request ID]]="",[@[Date Received]]=""),"",MAX(0,NETWORKDAYS([@[Date Received]],IF([@[Date Closed]]&lt;&gt;"",[@[Date Closed]],TODAY()),'Settings &amp; Lists'!$G$13:$G$22)-1))</f>
        <v/>
      </c>
      <c r="S205" s="24">
        <f>IF(OR([@[Request ID]]="",[@[Date Received]]="",[@[Date Sent]]=""),"",MAX(0,NETWORKDAYS([@[Date Received]],[@[Date Sent]],'Settings &amp; Lists'!$G$13:$G$22)-1))</f>
        <v/>
      </c>
      <c r="T205" s="24">
        <f>IF(OR([@[Request ID]]="",[@[Due Date]]="",OR([@[Status]]="Sent",[@[Status]]="Canceled")),"",IF(TODAY()&lt;=[@[Due Date]],NETWORKDAYS(TODAY(),[@[Due Date]],'Settings &amp; Lists'!$G$13:$G$22)-1,-(NETWORKDAYS([@[Due Date]],TODAY(),'Settings &amp; Lists'!$G$13:$G$22)-1)))</f>
        <v/>
      </c>
      <c r="U205" s="26">
        <f>IF(OR([@[Request ID]]="",[@[Due Date]]="",[@[Status]]="Sent",[@[Status]]="Canceled"),"",IF(TODAY()&gt;[@[Due Date]],"OVERDUE",""))</f>
        <v/>
      </c>
      <c r="V20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5" s="22" t="n"/>
      <c r="X205" s="21" t="n"/>
    </row>
    <row r="206">
      <c r="A206" s="20" t="n"/>
      <c r="B206" s="21" t="n"/>
      <c r="C206" s="20" t="n"/>
      <c r="D206" s="20" t="n"/>
      <c r="E206" s="20" t="n"/>
      <c r="F206" s="20" t="n"/>
      <c r="G206" s="22" t="n"/>
      <c r="H206" s="20" t="n"/>
      <c r="I206" s="20" t="n"/>
      <c r="J206" s="20" t="n"/>
      <c r="K206" s="22" t="n"/>
      <c r="L206" s="20" t="n"/>
      <c r="M206" s="39">
        <f>IF([@[Request ID]]="","",IFERROR(VLOOKUP([@[Request Type]],'Settings &amp; Lists'!$A$5:$C$8,3,FALSE),""))</f>
        <v/>
      </c>
      <c r="N206" s="21" t="n"/>
      <c r="O206" s="21" t="n"/>
      <c r="P206" s="24">
        <f>IF([@[Request ID]]="","",IFERROR(VLOOKUP([@[Request Type]],'Settings &amp; Lists'!$A$5:$C$8,2,FALSE),""))</f>
        <v/>
      </c>
      <c r="Q206" s="25">
        <f>IF(OR([@[Request ID]]="",[@[Date Received]]="",[@[SLA Days]]=""),"",WORKDAY([@[Date Received]],[@[SLA Days]],'Settings &amp; Lists'!$G$13:$G$22))</f>
        <v/>
      </c>
      <c r="R206" s="24">
        <f>IF(OR([@[Request ID]]="",[@[Date Received]]=""),"",MAX(0,NETWORKDAYS([@[Date Received]],IF([@[Date Closed]]&lt;&gt;"",[@[Date Closed]],TODAY()),'Settings &amp; Lists'!$G$13:$G$22)-1))</f>
        <v/>
      </c>
      <c r="S206" s="24">
        <f>IF(OR([@[Request ID]]="",[@[Date Received]]="",[@[Date Sent]]=""),"",MAX(0,NETWORKDAYS([@[Date Received]],[@[Date Sent]],'Settings &amp; Lists'!$G$13:$G$22)-1))</f>
        <v/>
      </c>
      <c r="T206" s="24">
        <f>IF(OR([@[Request ID]]="",[@[Due Date]]="",OR([@[Status]]="Sent",[@[Status]]="Canceled")),"",IF(TODAY()&lt;=[@[Due Date]],NETWORKDAYS(TODAY(),[@[Due Date]],'Settings &amp; Lists'!$G$13:$G$22)-1,-(NETWORKDAYS([@[Due Date]],TODAY(),'Settings &amp; Lists'!$G$13:$G$22)-1)))</f>
        <v/>
      </c>
      <c r="U206" s="26">
        <f>IF(OR([@[Request ID]]="",[@[Due Date]]="",[@[Status]]="Sent",[@[Status]]="Canceled"),"",IF(TODAY()&gt;[@[Due Date]],"OVERDUE",""))</f>
        <v/>
      </c>
      <c r="V20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6" s="22" t="n"/>
      <c r="X206" s="21" t="n"/>
    </row>
    <row r="207">
      <c r="A207" s="20" t="n"/>
      <c r="B207" s="21" t="n"/>
      <c r="C207" s="20" t="n"/>
      <c r="D207" s="20" t="n"/>
      <c r="E207" s="20" t="n"/>
      <c r="F207" s="20" t="n"/>
      <c r="G207" s="22" t="n"/>
      <c r="H207" s="20" t="n"/>
      <c r="I207" s="20" t="n"/>
      <c r="J207" s="20" t="n"/>
      <c r="K207" s="22" t="n"/>
      <c r="L207" s="20" t="n"/>
      <c r="M207" s="39">
        <f>IF([@[Request ID]]="","",IFERROR(VLOOKUP([@[Request Type]],'Settings &amp; Lists'!$A$5:$C$8,3,FALSE),""))</f>
        <v/>
      </c>
      <c r="N207" s="21" t="n"/>
      <c r="O207" s="21" t="n"/>
      <c r="P207" s="24">
        <f>IF([@[Request ID]]="","",IFERROR(VLOOKUP([@[Request Type]],'Settings &amp; Lists'!$A$5:$C$8,2,FALSE),""))</f>
        <v/>
      </c>
      <c r="Q207" s="25">
        <f>IF(OR([@[Request ID]]="",[@[Date Received]]="",[@[SLA Days]]=""),"",WORKDAY([@[Date Received]],[@[SLA Days]],'Settings &amp; Lists'!$G$13:$G$22))</f>
        <v/>
      </c>
      <c r="R207" s="24">
        <f>IF(OR([@[Request ID]]="",[@[Date Received]]=""),"",MAX(0,NETWORKDAYS([@[Date Received]],IF([@[Date Closed]]&lt;&gt;"",[@[Date Closed]],TODAY()),'Settings &amp; Lists'!$G$13:$G$22)-1))</f>
        <v/>
      </c>
      <c r="S207" s="24">
        <f>IF(OR([@[Request ID]]="",[@[Date Received]]="",[@[Date Sent]]=""),"",MAX(0,NETWORKDAYS([@[Date Received]],[@[Date Sent]],'Settings &amp; Lists'!$G$13:$G$22)-1))</f>
        <v/>
      </c>
      <c r="T207" s="24">
        <f>IF(OR([@[Request ID]]="",[@[Due Date]]="",OR([@[Status]]="Sent",[@[Status]]="Canceled")),"",IF(TODAY()&lt;=[@[Due Date]],NETWORKDAYS(TODAY(),[@[Due Date]],'Settings &amp; Lists'!$G$13:$G$22)-1,-(NETWORKDAYS([@[Due Date]],TODAY(),'Settings &amp; Lists'!$G$13:$G$22)-1)))</f>
        <v/>
      </c>
      <c r="U207" s="26">
        <f>IF(OR([@[Request ID]]="",[@[Due Date]]="",[@[Status]]="Sent",[@[Status]]="Canceled"),"",IF(TODAY()&gt;[@[Due Date]],"OVERDUE",""))</f>
        <v/>
      </c>
      <c r="V20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7" s="22" t="n"/>
      <c r="X207" s="21" t="n"/>
    </row>
    <row r="208">
      <c r="A208" s="20" t="n"/>
      <c r="B208" s="21" t="n"/>
      <c r="C208" s="20" t="n"/>
      <c r="D208" s="20" t="n"/>
      <c r="E208" s="20" t="n"/>
      <c r="F208" s="20" t="n"/>
      <c r="G208" s="22" t="n"/>
      <c r="H208" s="20" t="n"/>
      <c r="I208" s="20" t="n"/>
      <c r="J208" s="20" t="n"/>
      <c r="K208" s="22" t="n"/>
      <c r="L208" s="20" t="n"/>
      <c r="M208" s="39">
        <f>IF([@[Request ID]]="","",IFERROR(VLOOKUP([@[Request Type]],'Settings &amp; Lists'!$A$5:$C$8,3,FALSE),""))</f>
        <v/>
      </c>
      <c r="N208" s="21" t="n"/>
      <c r="O208" s="21" t="n"/>
      <c r="P208" s="24">
        <f>IF([@[Request ID]]="","",IFERROR(VLOOKUP([@[Request Type]],'Settings &amp; Lists'!$A$5:$C$8,2,FALSE),""))</f>
        <v/>
      </c>
      <c r="Q208" s="25">
        <f>IF(OR([@[Request ID]]="",[@[Date Received]]="",[@[SLA Days]]=""),"",WORKDAY([@[Date Received]],[@[SLA Days]],'Settings &amp; Lists'!$G$13:$G$22))</f>
        <v/>
      </c>
      <c r="R208" s="24">
        <f>IF(OR([@[Request ID]]="",[@[Date Received]]=""),"",MAX(0,NETWORKDAYS([@[Date Received]],IF([@[Date Closed]]&lt;&gt;"",[@[Date Closed]],TODAY()),'Settings &amp; Lists'!$G$13:$G$22)-1))</f>
        <v/>
      </c>
      <c r="S208" s="24">
        <f>IF(OR([@[Request ID]]="",[@[Date Received]]="",[@[Date Sent]]=""),"",MAX(0,NETWORKDAYS([@[Date Received]],[@[Date Sent]],'Settings &amp; Lists'!$G$13:$G$22)-1))</f>
        <v/>
      </c>
      <c r="T208" s="24">
        <f>IF(OR([@[Request ID]]="",[@[Due Date]]="",OR([@[Status]]="Sent",[@[Status]]="Canceled")),"",IF(TODAY()&lt;=[@[Due Date]],NETWORKDAYS(TODAY(),[@[Due Date]],'Settings &amp; Lists'!$G$13:$G$22)-1,-(NETWORKDAYS([@[Due Date]],TODAY(),'Settings &amp; Lists'!$G$13:$G$22)-1)))</f>
        <v/>
      </c>
      <c r="U208" s="26">
        <f>IF(OR([@[Request ID]]="",[@[Due Date]]="",[@[Status]]="Sent",[@[Status]]="Canceled"),"",IF(TODAY()&gt;[@[Due Date]],"OVERDUE",""))</f>
        <v/>
      </c>
      <c r="V20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8" s="22" t="n"/>
      <c r="X208" s="21" t="n"/>
    </row>
    <row r="209">
      <c r="A209" s="20" t="n"/>
      <c r="B209" s="21" t="n"/>
      <c r="C209" s="20" t="n"/>
      <c r="D209" s="20" t="n"/>
      <c r="E209" s="20" t="n"/>
      <c r="F209" s="20" t="n"/>
      <c r="G209" s="22" t="n"/>
      <c r="H209" s="20" t="n"/>
      <c r="I209" s="20" t="n"/>
      <c r="J209" s="20" t="n"/>
      <c r="K209" s="22" t="n"/>
      <c r="L209" s="20" t="n"/>
      <c r="M209" s="39">
        <f>IF([@[Request ID]]="","",IFERROR(VLOOKUP([@[Request Type]],'Settings &amp; Lists'!$A$5:$C$8,3,FALSE),""))</f>
        <v/>
      </c>
      <c r="N209" s="21" t="n"/>
      <c r="O209" s="21" t="n"/>
      <c r="P209" s="24">
        <f>IF([@[Request ID]]="","",IFERROR(VLOOKUP([@[Request Type]],'Settings &amp; Lists'!$A$5:$C$8,2,FALSE),""))</f>
        <v/>
      </c>
      <c r="Q209" s="25">
        <f>IF(OR([@[Request ID]]="",[@[Date Received]]="",[@[SLA Days]]=""),"",WORKDAY([@[Date Received]],[@[SLA Days]],'Settings &amp; Lists'!$G$13:$G$22))</f>
        <v/>
      </c>
      <c r="R209" s="24">
        <f>IF(OR([@[Request ID]]="",[@[Date Received]]=""),"",MAX(0,NETWORKDAYS([@[Date Received]],IF([@[Date Closed]]&lt;&gt;"",[@[Date Closed]],TODAY()),'Settings &amp; Lists'!$G$13:$G$22)-1))</f>
        <v/>
      </c>
      <c r="S209" s="24">
        <f>IF(OR([@[Request ID]]="",[@[Date Received]]="",[@[Date Sent]]=""),"",MAX(0,NETWORKDAYS([@[Date Received]],[@[Date Sent]],'Settings &amp; Lists'!$G$13:$G$22)-1))</f>
        <v/>
      </c>
      <c r="T209" s="24">
        <f>IF(OR([@[Request ID]]="",[@[Due Date]]="",OR([@[Status]]="Sent",[@[Status]]="Canceled")),"",IF(TODAY()&lt;=[@[Due Date]],NETWORKDAYS(TODAY(),[@[Due Date]],'Settings &amp; Lists'!$G$13:$G$22)-1,-(NETWORKDAYS([@[Due Date]],TODAY(),'Settings &amp; Lists'!$G$13:$G$22)-1)))</f>
        <v/>
      </c>
      <c r="U209" s="26">
        <f>IF(OR([@[Request ID]]="",[@[Due Date]]="",[@[Status]]="Sent",[@[Status]]="Canceled"),"",IF(TODAY()&gt;[@[Due Date]],"OVERDUE",""))</f>
        <v/>
      </c>
      <c r="V20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09" s="22" t="n"/>
      <c r="X209" s="21" t="n"/>
    </row>
    <row r="210">
      <c r="A210" s="20" t="n"/>
      <c r="B210" s="21" t="n"/>
      <c r="C210" s="20" t="n"/>
      <c r="D210" s="20" t="n"/>
      <c r="E210" s="20" t="n"/>
      <c r="F210" s="20" t="n"/>
      <c r="G210" s="22" t="n"/>
      <c r="H210" s="20" t="n"/>
      <c r="I210" s="20" t="n"/>
      <c r="J210" s="20" t="n"/>
      <c r="K210" s="22" t="n"/>
      <c r="L210" s="20" t="n"/>
      <c r="M210" s="39">
        <f>IF([@[Request ID]]="","",IFERROR(VLOOKUP([@[Request Type]],'Settings &amp; Lists'!$A$5:$C$8,3,FALSE),""))</f>
        <v/>
      </c>
      <c r="N210" s="21" t="n"/>
      <c r="O210" s="21" t="n"/>
      <c r="P210" s="24">
        <f>IF([@[Request ID]]="","",IFERROR(VLOOKUP([@[Request Type]],'Settings &amp; Lists'!$A$5:$C$8,2,FALSE),""))</f>
        <v/>
      </c>
      <c r="Q210" s="25">
        <f>IF(OR([@[Request ID]]="",[@[Date Received]]="",[@[SLA Days]]=""),"",WORKDAY([@[Date Received]],[@[SLA Days]],'Settings &amp; Lists'!$G$13:$G$22))</f>
        <v/>
      </c>
      <c r="R210" s="24">
        <f>IF(OR([@[Request ID]]="",[@[Date Received]]=""),"",MAX(0,NETWORKDAYS([@[Date Received]],IF([@[Date Closed]]&lt;&gt;"",[@[Date Closed]],TODAY()),'Settings &amp; Lists'!$G$13:$G$22)-1))</f>
        <v/>
      </c>
      <c r="S210" s="24">
        <f>IF(OR([@[Request ID]]="",[@[Date Received]]="",[@[Date Sent]]=""),"",MAX(0,NETWORKDAYS([@[Date Received]],[@[Date Sent]],'Settings &amp; Lists'!$G$13:$G$22)-1))</f>
        <v/>
      </c>
      <c r="T210" s="24">
        <f>IF(OR([@[Request ID]]="",[@[Due Date]]="",OR([@[Status]]="Sent",[@[Status]]="Canceled")),"",IF(TODAY()&lt;=[@[Due Date]],NETWORKDAYS(TODAY(),[@[Due Date]],'Settings &amp; Lists'!$G$13:$G$22)-1,-(NETWORKDAYS([@[Due Date]],TODAY(),'Settings &amp; Lists'!$G$13:$G$22)-1)))</f>
        <v/>
      </c>
      <c r="U210" s="26">
        <f>IF(OR([@[Request ID]]="",[@[Due Date]]="",[@[Status]]="Sent",[@[Status]]="Canceled"),"",IF(TODAY()&gt;[@[Due Date]],"OVERDUE",""))</f>
        <v/>
      </c>
      <c r="V21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0" s="22" t="n"/>
      <c r="X210" s="21" t="n"/>
    </row>
    <row r="211">
      <c r="A211" s="20" t="n"/>
      <c r="B211" s="21" t="n"/>
      <c r="C211" s="20" t="n"/>
      <c r="D211" s="20" t="n"/>
      <c r="E211" s="20" t="n"/>
      <c r="F211" s="20" t="n"/>
      <c r="G211" s="22" t="n"/>
      <c r="H211" s="20" t="n"/>
      <c r="I211" s="20" t="n"/>
      <c r="J211" s="20" t="n"/>
      <c r="K211" s="22" t="n"/>
      <c r="L211" s="20" t="n"/>
      <c r="M211" s="39">
        <f>IF([@[Request ID]]="","",IFERROR(VLOOKUP([@[Request Type]],'Settings &amp; Lists'!$A$5:$C$8,3,FALSE),""))</f>
        <v/>
      </c>
      <c r="N211" s="21" t="n"/>
      <c r="O211" s="21" t="n"/>
      <c r="P211" s="24">
        <f>IF([@[Request ID]]="","",IFERROR(VLOOKUP([@[Request Type]],'Settings &amp; Lists'!$A$5:$C$8,2,FALSE),""))</f>
        <v/>
      </c>
      <c r="Q211" s="25">
        <f>IF(OR([@[Request ID]]="",[@[Date Received]]="",[@[SLA Days]]=""),"",WORKDAY([@[Date Received]],[@[SLA Days]],'Settings &amp; Lists'!$G$13:$G$22))</f>
        <v/>
      </c>
      <c r="R211" s="24">
        <f>IF(OR([@[Request ID]]="",[@[Date Received]]=""),"",MAX(0,NETWORKDAYS([@[Date Received]],IF([@[Date Closed]]&lt;&gt;"",[@[Date Closed]],TODAY()),'Settings &amp; Lists'!$G$13:$G$22)-1))</f>
        <v/>
      </c>
      <c r="S211" s="24">
        <f>IF(OR([@[Request ID]]="",[@[Date Received]]="",[@[Date Sent]]=""),"",MAX(0,NETWORKDAYS([@[Date Received]],[@[Date Sent]],'Settings &amp; Lists'!$G$13:$G$22)-1))</f>
        <v/>
      </c>
      <c r="T211" s="24">
        <f>IF(OR([@[Request ID]]="",[@[Due Date]]="",OR([@[Status]]="Sent",[@[Status]]="Canceled")),"",IF(TODAY()&lt;=[@[Due Date]],NETWORKDAYS(TODAY(),[@[Due Date]],'Settings &amp; Lists'!$G$13:$G$22)-1,-(NETWORKDAYS([@[Due Date]],TODAY(),'Settings &amp; Lists'!$G$13:$G$22)-1)))</f>
        <v/>
      </c>
      <c r="U211" s="26">
        <f>IF(OR([@[Request ID]]="",[@[Due Date]]="",[@[Status]]="Sent",[@[Status]]="Canceled"),"",IF(TODAY()&gt;[@[Due Date]],"OVERDUE",""))</f>
        <v/>
      </c>
      <c r="V21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1" s="22" t="n"/>
      <c r="X211" s="21" t="n"/>
    </row>
    <row r="212">
      <c r="A212" s="20" t="n"/>
      <c r="B212" s="21" t="n"/>
      <c r="C212" s="20" t="n"/>
      <c r="D212" s="20" t="n"/>
      <c r="E212" s="20" t="n"/>
      <c r="F212" s="20" t="n"/>
      <c r="G212" s="22" t="n"/>
      <c r="H212" s="20" t="n"/>
      <c r="I212" s="20" t="n"/>
      <c r="J212" s="20" t="n"/>
      <c r="K212" s="22" t="n"/>
      <c r="L212" s="20" t="n"/>
      <c r="M212" s="39">
        <f>IF([@[Request ID]]="","",IFERROR(VLOOKUP([@[Request Type]],'Settings &amp; Lists'!$A$5:$C$8,3,FALSE),""))</f>
        <v/>
      </c>
      <c r="N212" s="21" t="n"/>
      <c r="O212" s="21" t="n"/>
      <c r="P212" s="24">
        <f>IF([@[Request ID]]="","",IFERROR(VLOOKUP([@[Request Type]],'Settings &amp; Lists'!$A$5:$C$8,2,FALSE),""))</f>
        <v/>
      </c>
      <c r="Q212" s="25">
        <f>IF(OR([@[Request ID]]="",[@[Date Received]]="",[@[SLA Days]]=""),"",WORKDAY([@[Date Received]],[@[SLA Days]],'Settings &amp; Lists'!$G$13:$G$22))</f>
        <v/>
      </c>
      <c r="R212" s="24">
        <f>IF(OR([@[Request ID]]="",[@[Date Received]]=""),"",MAX(0,NETWORKDAYS([@[Date Received]],IF([@[Date Closed]]&lt;&gt;"",[@[Date Closed]],TODAY()),'Settings &amp; Lists'!$G$13:$G$22)-1))</f>
        <v/>
      </c>
      <c r="S212" s="24">
        <f>IF(OR([@[Request ID]]="",[@[Date Received]]="",[@[Date Sent]]=""),"",MAX(0,NETWORKDAYS([@[Date Received]],[@[Date Sent]],'Settings &amp; Lists'!$G$13:$G$22)-1))</f>
        <v/>
      </c>
      <c r="T212" s="24">
        <f>IF(OR([@[Request ID]]="",[@[Due Date]]="",OR([@[Status]]="Sent",[@[Status]]="Canceled")),"",IF(TODAY()&lt;=[@[Due Date]],NETWORKDAYS(TODAY(),[@[Due Date]],'Settings &amp; Lists'!$G$13:$G$22)-1,-(NETWORKDAYS([@[Due Date]],TODAY(),'Settings &amp; Lists'!$G$13:$G$22)-1)))</f>
        <v/>
      </c>
      <c r="U212" s="26">
        <f>IF(OR([@[Request ID]]="",[@[Due Date]]="",[@[Status]]="Sent",[@[Status]]="Canceled"),"",IF(TODAY()&gt;[@[Due Date]],"OVERDUE",""))</f>
        <v/>
      </c>
      <c r="V21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2" s="22" t="n"/>
      <c r="X212" s="21" t="n"/>
    </row>
    <row r="213">
      <c r="A213" s="20" t="n"/>
      <c r="B213" s="21" t="n"/>
      <c r="C213" s="20" t="n"/>
      <c r="D213" s="20" t="n"/>
      <c r="E213" s="20" t="n"/>
      <c r="F213" s="20" t="n"/>
      <c r="G213" s="22" t="n"/>
      <c r="H213" s="20" t="n"/>
      <c r="I213" s="20" t="n"/>
      <c r="J213" s="20" t="n"/>
      <c r="K213" s="22" t="n"/>
      <c r="L213" s="20" t="n"/>
      <c r="M213" s="39">
        <f>IF([@[Request ID]]="","",IFERROR(VLOOKUP([@[Request Type]],'Settings &amp; Lists'!$A$5:$C$8,3,FALSE),""))</f>
        <v/>
      </c>
      <c r="N213" s="21" t="n"/>
      <c r="O213" s="21" t="n"/>
      <c r="P213" s="24">
        <f>IF([@[Request ID]]="","",IFERROR(VLOOKUP([@[Request Type]],'Settings &amp; Lists'!$A$5:$C$8,2,FALSE),""))</f>
        <v/>
      </c>
      <c r="Q213" s="25">
        <f>IF(OR([@[Request ID]]="",[@[Date Received]]="",[@[SLA Days]]=""),"",WORKDAY([@[Date Received]],[@[SLA Days]],'Settings &amp; Lists'!$G$13:$G$22))</f>
        <v/>
      </c>
      <c r="R213" s="24">
        <f>IF(OR([@[Request ID]]="",[@[Date Received]]=""),"",MAX(0,NETWORKDAYS([@[Date Received]],IF([@[Date Closed]]&lt;&gt;"",[@[Date Closed]],TODAY()),'Settings &amp; Lists'!$G$13:$G$22)-1))</f>
        <v/>
      </c>
      <c r="S213" s="24">
        <f>IF(OR([@[Request ID]]="",[@[Date Received]]="",[@[Date Sent]]=""),"",MAX(0,NETWORKDAYS([@[Date Received]],[@[Date Sent]],'Settings &amp; Lists'!$G$13:$G$22)-1))</f>
        <v/>
      </c>
      <c r="T213" s="24">
        <f>IF(OR([@[Request ID]]="",[@[Due Date]]="",OR([@[Status]]="Sent",[@[Status]]="Canceled")),"",IF(TODAY()&lt;=[@[Due Date]],NETWORKDAYS(TODAY(),[@[Due Date]],'Settings &amp; Lists'!$G$13:$G$22)-1,-(NETWORKDAYS([@[Due Date]],TODAY(),'Settings &amp; Lists'!$G$13:$G$22)-1)))</f>
        <v/>
      </c>
      <c r="U213" s="26">
        <f>IF(OR([@[Request ID]]="",[@[Due Date]]="",[@[Status]]="Sent",[@[Status]]="Canceled"),"",IF(TODAY()&gt;[@[Due Date]],"OVERDUE",""))</f>
        <v/>
      </c>
      <c r="V21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3" s="22" t="n"/>
      <c r="X213" s="21" t="n"/>
    </row>
    <row r="214">
      <c r="A214" s="20" t="n"/>
      <c r="B214" s="21" t="n"/>
      <c r="C214" s="20" t="n"/>
      <c r="D214" s="20" t="n"/>
      <c r="E214" s="20" t="n"/>
      <c r="F214" s="20" t="n"/>
      <c r="G214" s="22" t="n"/>
      <c r="H214" s="20" t="n"/>
      <c r="I214" s="20" t="n"/>
      <c r="J214" s="20" t="n"/>
      <c r="K214" s="22" t="n"/>
      <c r="L214" s="20" t="n"/>
      <c r="M214" s="39">
        <f>IF([@[Request ID]]="","",IFERROR(VLOOKUP([@[Request Type]],'Settings &amp; Lists'!$A$5:$C$8,3,FALSE),""))</f>
        <v/>
      </c>
      <c r="N214" s="21" t="n"/>
      <c r="O214" s="21" t="n"/>
      <c r="P214" s="24">
        <f>IF([@[Request ID]]="","",IFERROR(VLOOKUP([@[Request Type]],'Settings &amp; Lists'!$A$5:$C$8,2,FALSE),""))</f>
        <v/>
      </c>
      <c r="Q214" s="25">
        <f>IF(OR([@[Request ID]]="",[@[Date Received]]="",[@[SLA Days]]=""),"",WORKDAY([@[Date Received]],[@[SLA Days]],'Settings &amp; Lists'!$G$13:$G$22))</f>
        <v/>
      </c>
      <c r="R214" s="24">
        <f>IF(OR([@[Request ID]]="",[@[Date Received]]=""),"",MAX(0,NETWORKDAYS([@[Date Received]],IF([@[Date Closed]]&lt;&gt;"",[@[Date Closed]],TODAY()),'Settings &amp; Lists'!$G$13:$G$22)-1))</f>
        <v/>
      </c>
      <c r="S214" s="24">
        <f>IF(OR([@[Request ID]]="",[@[Date Received]]="",[@[Date Sent]]=""),"",MAX(0,NETWORKDAYS([@[Date Received]],[@[Date Sent]],'Settings &amp; Lists'!$G$13:$G$22)-1))</f>
        <v/>
      </c>
      <c r="T214" s="24">
        <f>IF(OR([@[Request ID]]="",[@[Due Date]]="",OR([@[Status]]="Sent",[@[Status]]="Canceled")),"",IF(TODAY()&lt;=[@[Due Date]],NETWORKDAYS(TODAY(),[@[Due Date]],'Settings &amp; Lists'!$G$13:$G$22)-1,-(NETWORKDAYS([@[Due Date]],TODAY(),'Settings &amp; Lists'!$G$13:$G$22)-1)))</f>
        <v/>
      </c>
      <c r="U214" s="26">
        <f>IF(OR([@[Request ID]]="",[@[Due Date]]="",[@[Status]]="Sent",[@[Status]]="Canceled"),"",IF(TODAY()&gt;[@[Due Date]],"OVERDUE",""))</f>
        <v/>
      </c>
      <c r="V21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4" s="22" t="n"/>
      <c r="X214" s="21" t="n"/>
    </row>
    <row r="215">
      <c r="A215" s="20" t="n"/>
      <c r="B215" s="21" t="n"/>
      <c r="C215" s="20" t="n"/>
      <c r="D215" s="20" t="n"/>
      <c r="E215" s="20" t="n"/>
      <c r="F215" s="20" t="n"/>
      <c r="G215" s="22" t="n"/>
      <c r="H215" s="20" t="n"/>
      <c r="I215" s="20" t="n"/>
      <c r="J215" s="20" t="n"/>
      <c r="K215" s="22" t="n"/>
      <c r="L215" s="20" t="n"/>
      <c r="M215" s="39">
        <f>IF([@[Request ID]]="","",IFERROR(VLOOKUP([@[Request Type]],'Settings &amp; Lists'!$A$5:$C$8,3,FALSE),""))</f>
        <v/>
      </c>
      <c r="N215" s="21" t="n"/>
      <c r="O215" s="21" t="n"/>
      <c r="P215" s="24">
        <f>IF([@[Request ID]]="","",IFERROR(VLOOKUP([@[Request Type]],'Settings &amp; Lists'!$A$5:$C$8,2,FALSE),""))</f>
        <v/>
      </c>
      <c r="Q215" s="25">
        <f>IF(OR([@[Request ID]]="",[@[Date Received]]="",[@[SLA Days]]=""),"",WORKDAY([@[Date Received]],[@[SLA Days]],'Settings &amp; Lists'!$G$13:$G$22))</f>
        <v/>
      </c>
      <c r="R215" s="24">
        <f>IF(OR([@[Request ID]]="",[@[Date Received]]=""),"",MAX(0,NETWORKDAYS([@[Date Received]],IF([@[Date Closed]]&lt;&gt;"",[@[Date Closed]],TODAY()),'Settings &amp; Lists'!$G$13:$G$22)-1))</f>
        <v/>
      </c>
      <c r="S215" s="24">
        <f>IF(OR([@[Request ID]]="",[@[Date Received]]="",[@[Date Sent]]=""),"",MAX(0,NETWORKDAYS([@[Date Received]],[@[Date Sent]],'Settings &amp; Lists'!$G$13:$G$22)-1))</f>
        <v/>
      </c>
      <c r="T215" s="24">
        <f>IF(OR([@[Request ID]]="",[@[Due Date]]="",OR([@[Status]]="Sent",[@[Status]]="Canceled")),"",IF(TODAY()&lt;=[@[Due Date]],NETWORKDAYS(TODAY(),[@[Due Date]],'Settings &amp; Lists'!$G$13:$G$22)-1,-(NETWORKDAYS([@[Due Date]],TODAY(),'Settings &amp; Lists'!$G$13:$G$22)-1)))</f>
        <v/>
      </c>
      <c r="U215" s="26">
        <f>IF(OR([@[Request ID]]="",[@[Due Date]]="",[@[Status]]="Sent",[@[Status]]="Canceled"),"",IF(TODAY()&gt;[@[Due Date]],"OVERDUE",""))</f>
        <v/>
      </c>
      <c r="V21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5" s="22" t="n"/>
      <c r="X215" s="21" t="n"/>
    </row>
    <row r="216">
      <c r="A216" s="20" t="n"/>
      <c r="B216" s="21" t="n"/>
      <c r="C216" s="20" t="n"/>
      <c r="D216" s="20" t="n"/>
      <c r="E216" s="20" t="n"/>
      <c r="F216" s="20" t="n"/>
      <c r="G216" s="22" t="n"/>
      <c r="H216" s="20" t="n"/>
      <c r="I216" s="20" t="n"/>
      <c r="J216" s="20" t="n"/>
      <c r="K216" s="22" t="n"/>
      <c r="L216" s="20" t="n"/>
      <c r="M216" s="39">
        <f>IF([@[Request ID]]="","",IFERROR(VLOOKUP([@[Request Type]],'Settings &amp; Lists'!$A$5:$C$8,3,FALSE),""))</f>
        <v/>
      </c>
      <c r="N216" s="21" t="n"/>
      <c r="O216" s="21" t="n"/>
      <c r="P216" s="24">
        <f>IF([@[Request ID]]="","",IFERROR(VLOOKUP([@[Request Type]],'Settings &amp; Lists'!$A$5:$C$8,2,FALSE),""))</f>
        <v/>
      </c>
      <c r="Q216" s="25">
        <f>IF(OR([@[Request ID]]="",[@[Date Received]]="",[@[SLA Days]]=""),"",WORKDAY([@[Date Received]],[@[SLA Days]],'Settings &amp; Lists'!$G$13:$G$22))</f>
        <v/>
      </c>
      <c r="R216" s="24">
        <f>IF(OR([@[Request ID]]="",[@[Date Received]]=""),"",MAX(0,NETWORKDAYS([@[Date Received]],IF([@[Date Closed]]&lt;&gt;"",[@[Date Closed]],TODAY()),'Settings &amp; Lists'!$G$13:$G$22)-1))</f>
        <v/>
      </c>
      <c r="S216" s="24">
        <f>IF(OR([@[Request ID]]="",[@[Date Received]]="",[@[Date Sent]]=""),"",MAX(0,NETWORKDAYS([@[Date Received]],[@[Date Sent]],'Settings &amp; Lists'!$G$13:$G$22)-1))</f>
        <v/>
      </c>
      <c r="T216" s="24">
        <f>IF(OR([@[Request ID]]="",[@[Due Date]]="",OR([@[Status]]="Sent",[@[Status]]="Canceled")),"",IF(TODAY()&lt;=[@[Due Date]],NETWORKDAYS(TODAY(),[@[Due Date]],'Settings &amp; Lists'!$G$13:$G$22)-1,-(NETWORKDAYS([@[Due Date]],TODAY(),'Settings &amp; Lists'!$G$13:$G$22)-1)))</f>
        <v/>
      </c>
      <c r="U216" s="26">
        <f>IF(OR([@[Request ID]]="",[@[Due Date]]="",[@[Status]]="Sent",[@[Status]]="Canceled"),"",IF(TODAY()&gt;[@[Due Date]],"OVERDUE",""))</f>
        <v/>
      </c>
      <c r="V21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6" s="22" t="n"/>
      <c r="X216" s="21" t="n"/>
    </row>
    <row r="217">
      <c r="A217" s="20" t="n"/>
      <c r="B217" s="21" t="n"/>
      <c r="C217" s="20" t="n"/>
      <c r="D217" s="20" t="n"/>
      <c r="E217" s="20" t="n"/>
      <c r="F217" s="20" t="n"/>
      <c r="G217" s="22" t="n"/>
      <c r="H217" s="20" t="n"/>
      <c r="I217" s="20" t="n"/>
      <c r="J217" s="20" t="n"/>
      <c r="K217" s="22" t="n"/>
      <c r="L217" s="20" t="n"/>
      <c r="M217" s="39">
        <f>IF([@[Request ID]]="","",IFERROR(VLOOKUP([@[Request Type]],'Settings &amp; Lists'!$A$5:$C$8,3,FALSE),""))</f>
        <v/>
      </c>
      <c r="N217" s="21" t="n"/>
      <c r="O217" s="21" t="n"/>
      <c r="P217" s="24">
        <f>IF([@[Request ID]]="","",IFERROR(VLOOKUP([@[Request Type]],'Settings &amp; Lists'!$A$5:$C$8,2,FALSE),""))</f>
        <v/>
      </c>
      <c r="Q217" s="25">
        <f>IF(OR([@[Request ID]]="",[@[Date Received]]="",[@[SLA Days]]=""),"",WORKDAY([@[Date Received]],[@[SLA Days]],'Settings &amp; Lists'!$G$13:$G$22))</f>
        <v/>
      </c>
      <c r="R217" s="24">
        <f>IF(OR([@[Request ID]]="",[@[Date Received]]=""),"",MAX(0,NETWORKDAYS([@[Date Received]],IF([@[Date Closed]]&lt;&gt;"",[@[Date Closed]],TODAY()),'Settings &amp; Lists'!$G$13:$G$22)-1))</f>
        <v/>
      </c>
      <c r="S217" s="24">
        <f>IF(OR([@[Request ID]]="",[@[Date Received]]="",[@[Date Sent]]=""),"",MAX(0,NETWORKDAYS([@[Date Received]],[@[Date Sent]],'Settings &amp; Lists'!$G$13:$G$22)-1))</f>
        <v/>
      </c>
      <c r="T217" s="24">
        <f>IF(OR([@[Request ID]]="",[@[Due Date]]="",OR([@[Status]]="Sent",[@[Status]]="Canceled")),"",IF(TODAY()&lt;=[@[Due Date]],NETWORKDAYS(TODAY(),[@[Due Date]],'Settings &amp; Lists'!$G$13:$G$22)-1,-(NETWORKDAYS([@[Due Date]],TODAY(),'Settings &amp; Lists'!$G$13:$G$22)-1)))</f>
        <v/>
      </c>
      <c r="U217" s="26">
        <f>IF(OR([@[Request ID]]="",[@[Due Date]]="",[@[Status]]="Sent",[@[Status]]="Canceled"),"",IF(TODAY()&gt;[@[Due Date]],"OVERDUE",""))</f>
        <v/>
      </c>
      <c r="V21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7" s="22" t="n"/>
      <c r="X217" s="21" t="n"/>
    </row>
    <row r="218">
      <c r="A218" s="20" t="n"/>
      <c r="B218" s="21" t="n"/>
      <c r="C218" s="20" t="n"/>
      <c r="D218" s="20" t="n"/>
      <c r="E218" s="20" t="n"/>
      <c r="F218" s="20" t="n"/>
      <c r="G218" s="22" t="n"/>
      <c r="H218" s="20" t="n"/>
      <c r="I218" s="20" t="n"/>
      <c r="J218" s="20" t="n"/>
      <c r="K218" s="22" t="n"/>
      <c r="L218" s="20" t="n"/>
      <c r="M218" s="39">
        <f>IF([@[Request ID]]="","",IFERROR(VLOOKUP([@[Request Type]],'Settings &amp; Lists'!$A$5:$C$8,3,FALSE),""))</f>
        <v/>
      </c>
      <c r="N218" s="21" t="n"/>
      <c r="O218" s="21" t="n"/>
      <c r="P218" s="24">
        <f>IF([@[Request ID]]="","",IFERROR(VLOOKUP([@[Request Type]],'Settings &amp; Lists'!$A$5:$C$8,2,FALSE),""))</f>
        <v/>
      </c>
      <c r="Q218" s="25">
        <f>IF(OR([@[Request ID]]="",[@[Date Received]]="",[@[SLA Days]]=""),"",WORKDAY([@[Date Received]],[@[SLA Days]],'Settings &amp; Lists'!$G$13:$G$22))</f>
        <v/>
      </c>
      <c r="R218" s="24">
        <f>IF(OR([@[Request ID]]="",[@[Date Received]]=""),"",MAX(0,NETWORKDAYS([@[Date Received]],IF([@[Date Closed]]&lt;&gt;"",[@[Date Closed]],TODAY()),'Settings &amp; Lists'!$G$13:$G$22)-1))</f>
        <v/>
      </c>
      <c r="S218" s="24">
        <f>IF(OR([@[Request ID]]="",[@[Date Received]]="",[@[Date Sent]]=""),"",MAX(0,NETWORKDAYS([@[Date Received]],[@[Date Sent]],'Settings &amp; Lists'!$G$13:$G$22)-1))</f>
        <v/>
      </c>
      <c r="T218" s="24">
        <f>IF(OR([@[Request ID]]="",[@[Due Date]]="",OR([@[Status]]="Sent",[@[Status]]="Canceled")),"",IF(TODAY()&lt;=[@[Due Date]],NETWORKDAYS(TODAY(),[@[Due Date]],'Settings &amp; Lists'!$G$13:$G$22)-1,-(NETWORKDAYS([@[Due Date]],TODAY(),'Settings &amp; Lists'!$G$13:$G$22)-1)))</f>
        <v/>
      </c>
      <c r="U218" s="26">
        <f>IF(OR([@[Request ID]]="",[@[Due Date]]="",[@[Status]]="Sent",[@[Status]]="Canceled"),"",IF(TODAY()&gt;[@[Due Date]],"OVERDUE",""))</f>
        <v/>
      </c>
      <c r="V21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8" s="22" t="n"/>
      <c r="X218" s="21" t="n"/>
    </row>
    <row r="219">
      <c r="A219" s="20" t="n"/>
      <c r="B219" s="21" t="n"/>
      <c r="C219" s="20" t="n"/>
      <c r="D219" s="20" t="n"/>
      <c r="E219" s="20" t="n"/>
      <c r="F219" s="20" t="n"/>
      <c r="G219" s="22" t="n"/>
      <c r="H219" s="20" t="n"/>
      <c r="I219" s="20" t="n"/>
      <c r="J219" s="20" t="n"/>
      <c r="K219" s="22" t="n"/>
      <c r="L219" s="20" t="n"/>
      <c r="M219" s="39">
        <f>IF([@[Request ID]]="","",IFERROR(VLOOKUP([@[Request Type]],'Settings &amp; Lists'!$A$5:$C$8,3,FALSE),""))</f>
        <v/>
      </c>
      <c r="N219" s="21" t="n"/>
      <c r="O219" s="21" t="n"/>
      <c r="P219" s="24">
        <f>IF([@[Request ID]]="","",IFERROR(VLOOKUP([@[Request Type]],'Settings &amp; Lists'!$A$5:$C$8,2,FALSE),""))</f>
        <v/>
      </c>
      <c r="Q219" s="25">
        <f>IF(OR([@[Request ID]]="",[@[Date Received]]="",[@[SLA Days]]=""),"",WORKDAY([@[Date Received]],[@[SLA Days]],'Settings &amp; Lists'!$G$13:$G$22))</f>
        <v/>
      </c>
      <c r="R219" s="24">
        <f>IF(OR([@[Request ID]]="",[@[Date Received]]=""),"",MAX(0,NETWORKDAYS([@[Date Received]],IF([@[Date Closed]]&lt;&gt;"",[@[Date Closed]],TODAY()),'Settings &amp; Lists'!$G$13:$G$22)-1))</f>
        <v/>
      </c>
      <c r="S219" s="24">
        <f>IF(OR([@[Request ID]]="",[@[Date Received]]="",[@[Date Sent]]=""),"",MAX(0,NETWORKDAYS([@[Date Received]],[@[Date Sent]],'Settings &amp; Lists'!$G$13:$G$22)-1))</f>
        <v/>
      </c>
      <c r="T219" s="24">
        <f>IF(OR([@[Request ID]]="",[@[Due Date]]="",OR([@[Status]]="Sent",[@[Status]]="Canceled")),"",IF(TODAY()&lt;=[@[Due Date]],NETWORKDAYS(TODAY(),[@[Due Date]],'Settings &amp; Lists'!$G$13:$G$22)-1,-(NETWORKDAYS([@[Due Date]],TODAY(),'Settings &amp; Lists'!$G$13:$G$22)-1)))</f>
        <v/>
      </c>
      <c r="U219" s="26">
        <f>IF(OR([@[Request ID]]="",[@[Due Date]]="",[@[Status]]="Sent",[@[Status]]="Canceled"),"",IF(TODAY()&gt;[@[Due Date]],"OVERDUE",""))</f>
        <v/>
      </c>
      <c r="V21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19" s="22" t="n"/>
      <c r="X219" s="21" t="n"/>
    </row>
    <row r="220">
      <c r="A220" s="20" t="n"/>
      <c r="B220" s="21" t="n"/>
      <c r="C220" s="20" t="n"/>
      <c r="D220" s="20" t="n"/>
      <c r="E220" s="20" t="n"/>
      <c r="F220" s="20" t="n"/>
      <c r="G220" s="22" t="n"/>
      <c r="H220" s="20" t="n"/>
      <c r="I220" s="20" t="n"/>
      <c r="J220" s="20" t="n"/>
      <c r="K220" s="22" t="n"/>
      <c r="L220" s="20" t="n"/>
      <c r="M220" s="39">
        <f>IF([@[Request ID]]="","",IFERROR(VLOOKUP([@[Request Type]],'Settings &amp; Lists'!$A$5:$C$8,3,FALSE),""))</f>
        <v/>
      </c>
      <c r="N220" s="21" t="n"/>
      <c r="O220" s="21" t="n"/>
      <c r="P220" s="24">
        <f>IF([@[Request ID]]="","",IFERROR(VLOOKUP([@[Request Type]],'Settings &amp; Lists'!$A$5:$C$8,2,FALSE),""))</f>
        <v/>
      </c>
      <c r="Q220" s="25">
        <f>IF(OR([@[Request ID]]="",[@[Date Received]]="",[@[SLA Days]]=""),"",WORKDAY([@[Date Received]],[@[SLA Days]],'Settings &amp; Lists'!$G$13:$G$22))</f>
        <v/>
      </c>
      <c r="R220" s="24">
        <f>IF(OR([@[Request ID]]="",[@[Date Received]]=""),"",MAX(0,NETWORKDAYS([@[Date Received]],IF([@[Date Closed]]&lt;&gt;"",[@[Date Closed]],TODAY()),'Settings &amp; Lists'!$G$13:$G$22)-1))</f>
        <v/>
      </c>
      <c r="S220" s="24">
        <f>IF(OR([@[Request ID]]="",[@[Date Received]]="",[@[Date Sent]]=""),"",MAX(0,NETWORKDAYS([@[Date Received]],[@[Date Sent]],'Settings &amp; Lists'!$G$13:$G$22)-1))</f>
        <v/>
      </c>
      <c r="T220" s="24">
        <f>IF(OR([@[Request ID]]="",[@[Due Date]]="",OR([@[Status]]="Sent",[@[Status]]="Canceled")),"",IF(TODAY()&lt;=[@[Due Date]],NETWORKDAYS(TODAY(),[@[Due Date]],'Settings &amp; Lists'!$G$13:$G$22)-1,-(NETWORKDAYS([@[Due Date]],TODAY(),'Settings &amp; Lists'!$G$13:$G$22)-1)))</f>
        <v/>
      </c>
      <c r="U220" s="26">
        <f>IF(OR([@[Request ID]]="",[@[Due Date]]="",[@[Status]]="Sent",[@[Status]]="Canceled"),"",IF(TODAY()&gt;[@[Due Date]],"OVERDUE",""))</f>
        <v/>
      </c>
      <c r="V22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0" s="22" t="n"/>
      <c r="X220" s="21" t="n"/>
    </row>
    <row r="221">
      <c r="A221" s="20" t="n"/>
      <c r="B221" s="21" t="n"/>
      <c r="C221" s="20" t="n"/>
      <c r="D221" s="20" t="n"/>
      <c r="E221" s="20" t="n"/>
      <c r="F221" s="20" t="n"/>
      <c r="G221" s="22" t="n"/>
      <c r="H221" s="20" t="n"/>
      <c r="I221" s="20" t="n"/>
      <c r="J221" s="20" t="n"/>
      <c r="K221" s="22" t="n"/>
      <c r="L221" s="20" t="n"/>
      <c r="M221" s="39">
        <f>IF([@[Request ID]]="","",IFERROR(VLOOKUP([@[Request Type]],'Settings &amp; Lists'!$A$5:$C$8,3,FALSE),""))</f>
        <v/>
      </c>
      <c r="N221" s="21" t="n"/>
      <c r="O221" s="21" t="n"/>
      <c r="P221" s="24">
        <f>IF([@[Request ID]]="","",IFERROR(VLOOKUP([@[Request Type]],'Settings &amp; Lists'!$A$5:$C$8,2,FALSE),""))</f>
        <v/>
      </c>
      <c r="Q221" s="25">
        <f>IF(OR([@[Request ID]]="",[@[Date Received]]="",[@[SLA Days]]=""),"",WORKDAY([@[Date Received]],[@[SLA Days]],'Settings &amp; Lists'!$G$13:$G$22))</f>
        <v/>
      </c>
      <c r="R221" s="24">
        <f>IF(OR([@[Request ID]]="",[@[Date Received]]=""),"",MAX(0,NETWORKDAYS([@[Date Received]],IF([@[Date Closed]]&lt;&gt;"",[@[Date Closed]],TODAY()),'Settings &amp; Lists'!$G$13:$G$22)-1))</f>
        <v/>
      </c>
      <c r="S221" s="24">
        <f>IF(OR([@[Request ID]]="",[@[Date Received]]="",[@[Date Sent]]=""),"",MAX(0,NETWORKDAYS([@[Date Received]],[@[Date Sent]],'Settings &amp; Lists'!$G$13:$G$22)-1))</f>
        <v/>
      </c>
      <c r="T221" s="24">
        <f>IF(OR([@[Request ID]]="",[@[Due Date]]="",OR([@[Status]]="Sent",[@[Status]]="Canceled")),"",IF(TODAY()&lt;=[@[Due Date]],NETWORKDAYS(TODAY(),[@[Due Date]],'Settings &amp; Lists'!$G$13:$G$22)-1,-(NETWORKDAYS([@[Due Date]],TODAY(),'Settings &amp; Lists'!$G$13:$G$22)-1)))</f>
        <v/>
      </c>
      <c r="U221" s="26">
        <f>IF(OR([@[Request ID]]="",[@[Due Date]]="",[@[Status]]="Sent",[@[Status]]="Canceled"),"",IF(TODAY()&gt;[@[Due Date]],"OVERDUE",""))</f>
        <v/>
      </c>
      <c r="V22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1" s="22" t="n"/>
      <c r="X221" s="21" t="n"/>
    </row>
    <row r="222">
      <c r="A222" s="20" t="n"/>
      <c r="B222" s="21" t="n"/>
      <c r="C222" s="20" t="n"/>
      <c r="D222" s="20" t="n"/>
      <c r="E222" s="20" t="n"/>
      <c r="F222" s="20" t="n"/>
      <c r="G222" s="22" t="n"/>
      <c r="H222" s="20" t="n"/>
      <c r="I222" s="20" t="n"/>
      <c r="J222" s="20" t="n"/>
      <c r="K222" s="22" t="n"/>
      <c r="L222" s="20" t="n"/>
      <c r="M222" s="39">
        <f>IF([@[Request ID]]="","",IFERROR(VLOOKUP([@[Request Type]],'Settings &amp; Lists'!$A$5:$C$8,3,FALSE),""))</f>
        <v/>
      </c>
      <c r="N222" s="21" t="n"/>
      <c r="O222" s="21" t="n"/>
      <c r="P222" s="24">
        <f>IF([@[Request ID]]="","",IFERROR(VLOOKUP([@[Request Type]],'Settings &amp; Lists'!$A$5:$C$8,2,FALSE),""))</f>
        <v/>
      </c>
      <c r="Q222" s="25">
        <f>IF(OR([@[Request ID]]="",[@[Date Received]]="",[@[SLA Days]]=""),"",WORKDAY([@[Date Received]],[@[SLA Days]],'Settings &amp; Lists'!$G$13:$G$22))</f>
        <v/>
      </c>
      <c r="R222" s="24">
        <f>IF(OR([@[Request ID]]="",[@[Date Received]]=""),"",MAX(0,NETWORKDAYS([@[Date Received]],IF([@[Date Closed]]&lt;&gt;"",[@[Date Closed]],TODAY()),'Settings &amp; Lists'!$G$13:$G$22)-1))</f>
        <v/>
      </c>
      <c r="S222" s="24">
        <f>IF(OR([@[Request ID]]="",[@[Date Received]]="",[@[Date Sent]]=""),"",MAX(0,NETWORKDAYS([@[Date Received]],[@[Date Sent]],'Settings &amp; Lists'!$G$13:$G$22)-1))</f>
        <v/>
      </c>
      <c r="T222" s="24">
        <f>IF(OR([@[Request ID]]="",[@[Due Date]]="",OR([@[Status]]="Sent",[@[Status]]="Canceled")),"",IF(TODAY()&lt;=[@[Due Date]],NETWORKDAYS(TODAY(),[@[Due Date]],'Settings &amp; Lists'!$G$13:$G$22)-1,-(NETWORKDAYS([@[Due Date]],TODAY(),'Settings &amp; Lists'!$G$13:$G$22)-1)))</f>
        <v/>
      </c>
      <c r="U222" s="26">
        <f>IF(OR([@[Request ID]]="",[@[Due Date]]="",[@[Status]]="Sent",[@[Status]]="Canceled"),"",IF(TODAY()&gt;[@[Due Date]],"OVERDUE",""))</f>
        <v/>
      </c>
      <c r="V22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2" s="22" t="n"/>
      <c r="X222" s="21" t="n"/>
    </row>
    <row r="223">
      <c r="A223" s="20" t="n"/>
      <c r="B223" s="21" t="n"/>
      <c r="C223" s="20" t="n"/>
      <c r="D223" s="20" t="n"/>
      <c r="E223" s="20" t="n"/>
      <c r="F223" s="20" t="n"/>
      <c r="G223" s="22" t="n"/>
      <c r="H223" s="20" t="n"/>
      <c r="I223" s="20" t="n"/>
      <c r="J223" s="20" t="n"/>
      <c r="K223" s="22" t="n"/>
      <c r="L223" s="20" t="n"/>
      <c r="M223" s="39">
        <f>IF([@[Request ID]]="","",IFERROR(VLOOKUP([@[Request Type]],'Settings &amp; Lists'!$A$5:$C$8,3,FALSE),""))</f>
        <v/>
      </c>
      <c r="N223" s="21" t="n"/>
      <c r="O223" s="21" t="n"/>
      <c r="P223" s="24">
        <f>IF([@[Request ID]]="","",IFERROR(VLOOKUP([@[Request Type]],'Settings &amp; Lists'!$A$5:$C$8,2,FALSE),""))</f>
        <v/>
      </c>
      <c r="Q223" s="25">
        <f>IF(OR([@[Request ID]]="",[@[Date Received]]="",[@[SLA Days]]=""),"",WORKDAY([@[Date Received]],[@[SLA Days]],'Settings &amp; Lists'!$G$13:$G$22))</f>
        <v/>
      </c>
      <c r="R223" s="24">
        <f>IF(OR([@[Request ID]]="",[@[Date Received]]=""),"",MAX(0,NETWORKDAYS([@[Date Received]],IF([@[Date Closed]]&lt;&gt;"",[@[Date Closed]],TODAY()),'Settings &amp; Lists'!$G$13:$G$22)-1))</f>
        <v/>
      </c>
      <c r="S223" s="24">
        <f>IF(OR([@[Request ID]]="",[@[Date Received]]="",[@[Date Sent]]=""),"",MAX(0,NETWORKDAYS([@[Date Received]],[@[Date Sent]],'Settings &amp; Lists'!$G$13:$G$22)-1))</f>
        <v/>
      </c>
      <c r="T223" s="24">
        <f>IF(OR([@[Request ID]]="",[@[Due Date]]="",OR([@[Status]]="Sent",[@[Status]]="Canceled")),"",IF(TODAY()&lt;=[@[Due Date]],NETWORKDAYS(TODAY(),[@[Due Date]],'Settings &amp; Lists'!$G$13:$G$22)-1,-(NETWORKDAYS([@[Due Date]],TODAY(),'Settings &amp; Lists'!$G$13:$G$22)-1)))</f>
        <v/>
      </c>
      <c r="U223" s="26">
        <f>IF(OR([@[Request ID]]="",[@[Due Date]]="",[@[Status]]="Sent",[@[Status]]="Canceled"),"",IF(TODAY()&gt;[@[Due Date]],"OVERDUE",""))</f>
        <v/>
      </c>
      <c r="V22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3" s="22" t="n"/>
      <c r="X223" s="21" t="n"/>
    </row>
    <row r="224">
      <c r="A224" s="20" t="n"/>
      <c r="B224" s="21" t="n"/>
      <c r="C224" s="20" t="n"/>
      <c r="D224" s="20" t="n"/>
      <c r="E224" s="20" t="n"/>
      <c r="F224" s="20" t="n"/>
      <c r="G224" s="22" t="n"/>
      <c r="H224" s="20" t="n"/>
      <c r="I224" s="20" t="n"/>
      <c r="J224" s="20" t="n"/>
      <c r="K224" s="22" t="n"/>
      <c r="L224" s="20" t="n"/>
      <c r="M224" s="39">
        <f>IF([@[Request ID]]="","",IFERROR(VLOOKUP([@[Request Type]],'Settings &amp; Lists'!$A$5:$C$8,3,FALSE),""))</f>
        <v/>
      </c>
      <c r="N224" s="21" t="n"/>
      <c r="O224" s="21" t="n"/>
      <c r="P224" s="24">
        <f>IF([@[Request ID]]="","",IFERROR(VLOOKUP([@[Request Type]],'Settings &amp; Lists'!$A$5:$C$8,2,FALSE),""))</f>
        <v/>
      </c>
      <c r="Q224" s="25">
        <f>IF(OR([@[Request ID]]="",[@[Date Received]]="",[@[SLA Days]]=""),"",WORKDAY([@[Date Received]],[@[SLA Days]],'Settings &amp; Lists'!$G$13:$G$22))</f>
        <v/>
      </c>
      <c r="R224" s="24">
        <f>IF(OR([@[Request ID]]="",[@[Date Received]]=""),"",MAX(0,NETWORKDAYS([@[Date Received]],IF([@[Date Closed]]&lt;&gt;"",[@[Date Closed]],TODAY()),'Settings &amp; Lists'!$G$13:$G$22)-1))</f>
        <v/>
      </c>
      <c r="S224" s="24">
        <f>IF(OR([@[Request ID]]="",[@[Date Received]]="",[@[Date Sent]]=""),"",MAX(0,NETWORKDAYS([@[Date Received]],[@[Date Sent]],'Settings &amp; Lists'!$G$13:$G$22)-1))</f>
        <v/>
      </c>
      <c r="T224" s="24">
        <f>IF(OR([@[Request ID]]="",[@[Due Date]]="",OR([@[Status]]="Sent",[@[Status]]="Canceled")),"",IF(TODAY()&lt;=[@[Due Date]],NETWORKDAYS(TODAY(),[@[Due Date]],'Settings &amp; Lists'!$G$13:$G$22)-1,-(NETWORKDAYS([@[Due Date]],TODAY(),'Settings &amp; Lists'!$G$13:$G$22)-1)))</f>
        <v/>
      </c>
      <c r="U224" s="26">
        <f>IF(OR([@[Request ID]]="",[@[Due Date]]="",[@[Status]]="Sent",[@[Status]]="Canceled"),"",IF(TODAY()&gt;[@[Due Date]],"OVERDUE",""))</f>
        <v/>
      </c>
      <c r="V22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4" s="22" t="n"/>
      <c r="X224" s="21" t="n"/>
    </row>
    <row r="225">
      <c r="A225" s="20" t="n"/>
      <c r="B225" s="21" t="n"/>
      <c r="C225" s="20" t="n"/>
      <c r="D225" s="20" t="n"/>
      <c r="E225" s="20" t="n"/>
      <c r="F225" s="20" t="n"/>
      <c r="G225" s="22" t="n"/>
      <c r="H225" s="20" t="n"/>
      <c r="I225" s="20" t="n"/>
      <c r="J225" s="20" t="n"/>
      <c r="K225" s="22" t="n"/>
      <c r="L225" s="20" t="n"/>
      <c r="M225" s="39">
        <f>IF([@[Request ID]]="","",IFERROR(VLOOKUP([@[Request Type]],'Settings &amp; Lists'!$A$5:$C$8,3,FALSE),""))</f>
        <v/>
      </c>
      <c r="N225" s="21" t="n"/>
      <c r="O225" s="21" t="n"/>
      <c r="P225" s="24">
        <f>IF([@[Request ID]]="","",IFERROR(VLOOKUP([@[Request Type]],'Settings &amp; Lists'!$A$5:$C$8,2,FALSE),""))</f>
        <v/>
      </c>
      <c r="Q225" s="25">
        <f>IF(OR([@[Request ID]]="",[@[Date Received]]="",[@[SLA Days]]=""),"",WORKDAY([@[Date Received]],[@[SLA Days]],'Settings &amp; Lists'!$G$13:$G$22))</f>
        <v/>
      </c>
      <c r="R225" s="24">
        <f>IF(OR([@[Request ID]]="",[@[Date Received]]=""),"",MAX(0,NETWORKDAYS([@[Date Received]],IF([@[Date Closed]]&lt;&gt;"",[@[Date Closed]],TODAY()),'Settings &amp; Lists'!$G$13:$G$22)-1))</f>
        <v/>
      </c>
      <c r="S225" s="24">
        <f>IF(OR([@[Request ID]]="",[@[Date Received]]="",[@[Date Sent]]=""),"",MAX(0,NETWORKDAYS([@[Date Received]],[@[Date Sent]],'Settings &amp; Lists'!$G$13:$G$22)-1))</f>
        <v/>
      </c>
      <c r="T225" s="24">
        <f>IF(OR([@[Request ID]]="",[@[Due Date]]="",OR([@[Status]]="Sent",[@[Status]]="Canceled")),"",IF(TODAY()&lt;=[@[Due Date]],NETWORKDAYS(TODAY(),[@[Due Date]],'Settings &amp; Lists'!$G$13:$G$22)-1,-(NETWORKDAYS([@[Due Date]],TODAY(),'Settings &amp; Lists'!$G$13:$G$22)-1)))</f>
        <v/>
      </c>
      <c r="U225" s="26">
        <f>IF(OR([@[Request ID]]="",[@[Due Date]]="",[@[Status]]="Sent",[@[Status]]="Canceled"),"",IF(TODAY()&gt;[@[Due Date]],"OVERDUE",""))</f>
        <v/>
      </c>
      <c r="V22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5" s="22" t="n"/>
      <c r="X225" s="21" t="n"/>
    </row>
    <row r="226">
      <c r="A226" s="20" t="n"/>
      <c r="B226" s="21" t="n"/>
      <c r="C226" s="20" t="n"/>
      <c r="D226" s="20" t="n"/>
      <c r="E226" s="20" t="n"/>
      <c r="F226" s="20" t="n"/>
      <c r="G226" s="22" t="n"/>
      <c r="H226" s="20" t="n"/>
      <c r="I226" s="20" t="n"/>
      <c r="J226" s="20" t="n"/>
      <c r="K226" s="22" t="n"/>
      <c r="L226" s="20" t="n"/>
      <c r="M226" s="39">
        <f>IF([@[Request ID]]="","",IFERROR(VLOOKUP([@[Request Type]],'Settings &amp; Lists'!$A$5:$C$8,3,FALSE),""))</f>
        <v/>
      </c>
      <c r="N226" s="21" t="n"/>
      <c r="O226" s="21" t="n"/>
      <c r="P226" s="24">
        <f>IF([@[Request ID]]="","",IFERROR(VLOOKUP([@[Request Type]],'Settings &amp; Lists'!$A$5:$C$8,2,FALSE),""))</f>
        <v/>
      </c>
      <c r="Q226" s="25">
        <f>IF(OR([@[Request ID]]="",[@[Date Received]]="",[@[SLA Days]]=""),"",WORKDAY([@[Date Received]],[@[SLA Days]],'Settings &amp; Lists'!$G$13:$G$22))</f>
        <v/>
      </c>
      <c r="R226" s="24">
        <f>IF(OR([@[Request ID]]="",[@[Date Received]]=""),"",MAX(0,NETWORKDAYS([@[Date Received]],IF([@[Date Closed]]&lt;&gt;"",[@[Date Closed]],TODAY()),'Settings &amp; Lists'!$G$13:$G$22)-1))</f>
        <v/>
      </c>
      <c r="S226" s="24">
        <f>IF(OR([@[Request ID]]="",[@[Date Received]]="",[@[Date Sent]]=""),"",MAX(0,NETWORKDAYS([@[Date Received]],[@[Date Sent]],'Settings &amp; Lists'!$G$13:$G$22)-1))</f>
        <v/>
      </c>
      <c r="T226" s="24">
        <f>IF(OR([@[Request ID]]="",[@[Due Date]]="",OR([@[Status]]="Sent",[@[Status]]="Canceled")),"",IF(TODAY()&lt;=[@[Due Date]],NETWORKDAYS(TODAY(),[@[Due Date]],'Settings &amp; Lists'!$G$13:$G$22)-1,-(NETWORKDAYS([@[Due Date]],TODAY(),'Settings &amp; Lists'!$G$13:$G$22)-1)))</f>
        <v/>
      </c>
      <c r="U226" s="26">
        <f>IF(OR([@[Request ID]]="",[@[Due Date]]="",[@[Status]]="Sent",[@[Status]]="Canceled"),"",IF(TODAY()&gt;[@[Due Date]],"OVERDUE",""))</f>
        <v/>
      </c>
      <c r="V22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6" s="22" t="n"/>
      <c r="X226" s="21" t="n"/>
    </row>
    <row r="227">
      <c r="A227" s="20" t="n"/>
      <c r="B227" s="21" t="n"/>
      <c r="C227" s="20" t="n"/>
      <c r="D227" s="20" t="n"/>
      <c r="E227" s="20" t="n"/>
      <c r="F227" s="20" t="n"/>
      <c r="G227" s="22" t="n"/>
      <c r="H227" s="20" t="n"/>
      <c r="I227" s="20" t="n"/>
      <c r="J227" s="20" t="n"/>
      <c r="K227" s="22" t="n"/>
      <c r="L227" s="20" t="n"/>
      <c r="M227" s="39">
        <f>IF([@[Request ID]]="","",IFERROR(VLOOKUP([@[Request Type]],'Settings &amp; Lists'!$A$5:$C$8,3,FALSE),""))</f>
        <v/>
      </c>
      <c r="N227" s="21" t="n"/>
      <c r="O227" s="21" t="n"/>
      <c r="P227" s="24">
        <f>IF([@[Request ID]]="","",IFERROR(VLOOKUP([@[Request Type]],'Settings &amp; Lists'!$A$5:$C$8,2,FALSE),""))</f>
        <v/>
      </c>
      <c r="Q227" s="25">
        <f>IF(OR([@[Request ID]]="",[@[Date Received]]="",[@[SLA Days]]=""),"",WORKDAY([@[Date Received]],[@[SLA Days]],'Settings &amp; Lists'!$G$13:$G$22))</f>
        <v/>
      </c>
      <c r="R227" s="24">
        <f>IF(OR([@[Request ID]]="",[@[Date Received]]=""),"",MAX(0,NETWORKDAYS([@[Date Received]],IF([@[Date Closed]]&lt;&gt;"",[@[Date Closed]],TODAY()),'Settings &amp; Lists'!$G$13:$G$22)-1))</f>
        <v/>
      </c>
      <c r="S227" s="24">
        <f>IF(OR([@[Request ID]]="",[@[Date Received]]="",[@[Date Sent]]=""),"",MAX(0,NETWORKDAYS([@[Date Received]],[@[Date Sent]],'Settings &amp; Lists'!$G$13:$G$22)-1))</f>
        <v/>
      </c>
      <c r="T227" s="24">
        <f>IF(OR([@[Request ID]]="",[@[Due Date]]="",OR([@[Status]]="Sent",[@[Status]]="Canceled")),"",IF(TODAY()&lt;=[@[Due Date]],NETWORKDAYS(TODAY(),[@[Due Date]],'Settings &amp; Lists'!$G$13:$G$22)-1,-(NETWORKDAYS([@[Due Date]],TODAY(),'Settings &amp; Lists'!$G$13:$G$22)-1)))</f>
        <v/>
      </c>
      <c r="U227" s="26">
        <f>IF(OR([@[Request ID]]="",[@[Due Date]]="",[@[Status]]="Sent",[@[Status]]="Canceled"),"",IF(TODAY()&gt;[@[Due Date]],"OVERDUE",""))</f>
        <v/>
      </c>
      <c r="V22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7" s="22" t="n"/>
      <c r="X227" s="21" t="n"/>
    </row>
    <row r="228">
      <c r="A228" s="20" t="n"/>
      <c r="B228" s="21" t="n"/>
      <c r="C228" s="20" t="n"/>
      <c r="D228" s="20" t="n"/>
      <c r="E228" s="20" t="n"/>
      <c r="F228" s="20" t="n"/>
      <c r="G228" s="22" t="n"/>
      <c r="H228" s="20" t="n"/>
      <c r="I228" s="20" t="n"/>
      <c r="J228" s="20" t="n"/>
      <c r="K228" s="22" t="n"/>
      <c r="L228" s="20" t="n"/>
      <c r="M228" s="39">
        <f>IF([@[Request ID]]="","",IFERROR(VLOOKUP([@[Request Type]],'Settings &amp; Lists'!$A$5:$C$8,3,FALSE),""))</f>
        <v/>
      </c>
      <c r="N228" s="21" t="n"/>
      <c r="O228" s="21" t="n"/>
      <c r="P228" s="24">
        <f>IF([@[Request ID]]="","",IFERROR(VLOOKUP([@[Request Type]],'Settings &amp; Lists'!$A$5:$C$8,2,FALSE),""))</f>
        <v/>
      </c>
      <c r="Q228" s="25">
        <f>IF(OR([@[Request ID]]="",[@[Date Received]]="",[@[SLA Days]]=""),"",WORKDAY([@[Date Received]],[@[SLA Days]],'Settings &amp; Lists'!$G$13:$G$22))</f>
        <v/>
      </c>
      <c r="R228" s="24">
        <f>IF(OR([@[Request ID]]="",[@[Date Received]]=""),"",MAX(0,NETWORKDAYS([@[Date Received]],IF([@[Date Closed]]&lt;&gt;"",[@[Date Closed]],TODAY()),'Settings &amp; Lists'!$G$13:$G$22)-1))</f>
        <v/>
      </c>
      <c r="S228" s="24">
        <f>IF(OR([@[Request ID]]="",[@[Date Received]]="",[@[Date Sent]]=""),"",MAX(0,NETWORKDAYS([@[Date Received]],[@[Date Sent]],'Settings &amp; Lists'!$G$13:$G$22)-1))</f>
        <v/>
      </c>
      <c r="T228" s="24">
        <f>IF(OR([@[Request ID]]="",[@[Due Date]]="",OR([@[Status]]="Sent",[@[Status]]="Canceled")),"",IF(TODAY()&lt;=[@[Due Date]],NETWORKDAYS(TODAY(),[@[Due Date]],'Settings &amp; Lists'!$G$13:$G$22)-1,-(NETWORKDAYS([@[Due Date]],TODAY(),'Settings &amp; Lists'!$G$13:$G$22)-1)))</f>
        <v/>
      </c>
      <c r="U228" s="26">
        <f>IF(OR([@[Request ID]]="",[@[Due Date]]="",[@[Status]]="Sent",[@[Status]]="Canceled"),"",IF(TODAY()&gt;[@[Due Date]],"OVERDUE",""))</f>
        <v/>
      </c>
      <c r="V22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8" s="22" t="n"/>
      <c r="X228" s="21" t="n"/>
    </row>
    <row r="229">
      <c r="A229" s="20" t="n"/>
      <c r="B229" s="21" t="n"/>
      <c r="C229" s="20" t="n"/>
      <c r="D229" s="20" t="n"/>
      <c r="E229" s="20" t="n"/>
      <c r="F229" s="20" t="n"/>
      <c r="G229" s="22" t="n"/>
      <c r="H229" s="20" t="n"/>
      <c r="I229" s="20" t="n"/>
      <c r="J229" s="20" t="n"/>
      <c r="K229" s="22" t="n"/>
      <c r="L229" s="20" t="n"/>
      <c r="M229" s="39">
        <f>IF([@[Request ID]]="","",IFERROR(VLOOKUP([@[Request Type]],'Settings &amp; Lists'!$A$5:$C$8,3,FALSE),""))</f>
        <v/>
      </c>
      <c r="N229" s="21" t="n"/>
      <c r="O229" s="21" t="n"/>
      <c r="P229" s="24">
        <f>IF([@[Request ID]]="","",IFERROR(VLOOKUP([@[Request Type]],'Settings &amp; Lists'!$A$5:$C$8,2,FALSE),""))</f>
        <v/>
      </c>
      <c r="Q229" s="25">
        <f>IF(OR([@[Request ID]]="",[@[Date Received]]="",[@[SLA Days]]=""),"",WORKDAY([@[Date Received]],[@[SLA Days]],'Settings &amp; Lists'!$G$13:$G$22))</f>
        <v/>
      </c>
      <c r="R229" s="24">
        <f>IF(OR([@[Request ID]]="",[@[Date Received]]=""),"",MAX(0,NETWORKDAYS([@[Date Received]],IF([@[Date Closed]]&lt;&gt;"",[@[Date Closed]],TODAY()),'Settings &amp; Lists'!$G$13:$G$22)-1))</f>
        <v/>
      </c>
      <c r="S229" s="24">
        <f>IF(OR([@[Request ID]]="",[@[Date Received]]="",[@[Date Sent]]=""),"",MAX(0,NETWORKDAYS([@[Date Received]],[@[Date Sent]],'Settings &amp; Lists'!$G$13:$G$22)-1))</f>
        <v/>
      </c>
      <c r="T229" s="24">
        <f>IF(OR([@[Request ID]]="",[@[Due Date]]="",OR([@[Status]]="Sent",[@[Status]]="Canceled")),"",IF(TODAY()&lt;=[@[Due Date]],NETWORKDAYS(TODAY(),[@[Due Date]],'Settings &amp; Lists'!$G$13:$G$22)-1,-(NETWORKDAYS([@[Due Date]],TODAY(),'Settings &amp; Lists'!$G$13:$G$22)-1)))</f>
        <v/>
      </c>
      <c r="U229" s="26">
        <f>IF(OR([@[Request ID]]="",[@[Due Date]]="",[@[Status]]="Sent",[@[Status]]="Canceled"),"",IF(TODAY()&gt;[@[Due Date]],"OVERDUE",""))</f>
        <v/>
      </c>
      <c r="V22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29" s="22" t="n"/>
      <c r="X229" s="21" t="n"/>
    </row>
    <row r="230">
      <c r="A230" s="20" t="n"/>
      <c r="B230" s="21" t="n"/>
      <c r="C230" s="20" t="n"/>
      <c r="D230" s="20" t="n"/>
      <c r="E230" s="20" t="n"/>
      <c r="F230" s="20" t="n"/>
      <c r="G230" s="22" t="n"/>
      <c r="H230" s="20" t="n"/>
      <c r="I230" s="20" t="n"/>
      <c r="J230" s="20" t="n"/>
      <c r="K230" s="22" t="n"/>
      <c r="L230" s="20" t="n"/>
      <c r="M230" s="39">
        <f>IF([@[Request ID]]="","",IFERROR(VLOOKUP([@[Request Type]],'Settings &amp; Lists'!$A$5:$C$8,3,FALSE),""))</f>
        <v/>
      </c>
      <c r="N230" s="21" t="n"/>
      <c r="O230" s="21" t="n"/>
      <c r="P230" s="24">
        <f>IF([@[Request ID]]="","",IFERROR(VLOOKUP([@[Request Type]],'Settings &amp; Lists'!$A$5:$C$8,2,FALSE),""))</f>
        <v/>
      </c>
      <c r="Q230" s="25">
        <f>IF(OR([@[Request ID]]="",[@[Date Received]]="",[@[SLA Days]]=""),"",WORKDAY([@[Date Received]],[@[SLA Days]],'Settings &amp; Lists'!$G$13:$G$22))</f>
        <v/>
      </c>
      <c r="R230" s="24">
        <f>IF(OR([@[Request ID]]="",[@[Date Received]]=""),"",MAX(0,NETWORKDAYS([@[Date Received]],IF([@[Date Closed]]&lt;&gt;"",[@[Date Closed]],TODAY()),'Settings &amp; Lists'!$G$13:$G$22)-1))</f>
        <v/>
      </c>
      <c r="S230" s="24">
        <f>IF(OR([@[Request ID]]="",[@[Date Received]]="",[@[Date Sent]]=""),"",MAX(0,NETWORKDAYS([@[Date Received]],[@[Date Sent]],'Settings &amp; Lists'!$G$13:$G$22)-1))</f>
        <v/>
      </c>
      <c r="T230" s="24">
        <f>IF(OR([@[Request ID]]="",[@[Due Date]]="",OR([@[Status]]="Sent",[@[Status]]="Canceled")),"",IF(TODAY()&lt;=[@[Due Date]],NETWORKDAYS(TODAY(),[@[Due Date]],'Settings &amp; Lists'!$G$13:$G$22)-1,-(NETWORKDAYS([@[Due Date]],TODAY(),'Settings &amp; Lists'!$G$13:$G$22)-1)))</f>
        <v/>
      </c>
      <c r="U230" s="26">
        <f>IF(OR([@[Request ID]]="",[@[Due Date]]="",[@[Status]]="Sent",[@[Status]]="Canceled"),"",IF(TODAY()&gt;[@[Due Date]],"OVERDUE",""))</f>
        <v/>
      </c>
      <c r="V23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0" s="22" t="n"/>
      <c r="X230" s="21" t="n"/>
    </row>
    <row r="231">
      <c r="A231" s="20" t="n"/>
      <c r="B231" s="21" t="n"/>
      <c r="C231" s="20" t="n"/>
      <c r="D231" s="20" t="n"/>
      <c r="E231" s="20" t="n"/>
      <c r="F231" s="20" t="n"/>
      <c r="G231" s="22" t="n"/>
      <c r="H231" s="20" t="n"/>
      <c r="I231" s="20" t="n"/>
      <c r="J231" s="20" t="n"/>
      <c r="K231" s="22" t="n"/>
      <c r="L231" s="20" t="n"/>
      <c r="M231" s="39">
        <f>IF([@[Request ID]]="","",IFERROR(VLOOKUP([@[Request Type]],'Settings &amp; Lists'!$A$5:$C$8,3,FALSE),""))</f>
        <v/>
      </c>
      <c r="N231" s="21" t="n"/>
      <c r="O231" s="21" t="n"/>
      <c r="P231" s="24">
        <f>IF([@[Request ID]]="","",IFERROR(VLOOKUP([@[Request Type]],'Settings &amp; Lists'!$A$5:$C$8,2,FALSE),""))</f>
        <v/>
      </c>
      <c r="Q231" s="25">
        <f>IF(OR([@[Request ID]]="",[@[Date Received]]="",[@[SLA Days]]=""),"",WORKDAY([@[Date Received]],[@[SLA Days]],'Settings &amp; Lists'!$G$13:$G$22))</f>
        <v/>
      </c>
      <c r="R231" s="24">
        <f>IF(OR([@[Request ID]]="",[@[Date Received]]=""),"",MAX(0,NETWORKDAYS([@[Date Received]],IF([@[Date Closed]]&lt;&gt;"",[@[Date Closed]],TODAY()),'Settings &amp; Lists'!$G$13:$G$22)-1))</f>
        <v/>
      </c>
      <c r="S231" s="24">
        <f>IF(OR([@[Request ID]]="",[@[Date Received]]="",[@[Date Sent]]=""),"",MAX(0,NETWORKDAYS([@[Date Received]],[@[Date Sent]],'Settings &amp; Lists'!$G$13:$G$22)-1))</f>
        <v/>
      </c>
      <c r="T231" s="24">
        <f>IF(OR([@[Request ID]]="",[@[Due Date]]="",OR([@[Status]]="Sent",[@[Status]]="Canceled")),"",IF(TODAY()&lt;=[@[Due Date]],NETWORKDAYS(TODAY(),[@[Due Date]],'Settings &amp; Lists'!$G$13:$G$22)-1,-(NETWORKDAYS([@[Due Date]],TODAY(),'Settings &amp; Lists'!$G$13:$G$22)-1)))</f>
        <v/>
      </c>
      <c r="U231" s="26">
        <f>IF(OR([@[Request ID]]="",[@[Due Date]]="",[@[Status]]="Sent",[@[Status]]="Canceled"),"",IF(TODAY()&gt;[@[Due Date]],"OVERDUE",""))</f>
        <v/>
      </c>
      <c r="V23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1" s="22" t="n"/>
      <c r="X231" s="21" t="n"/>
    </row>
    <row r="232">
      <c r="A232" s="20" t="n"/>
      <c r="B232" s="21" t="n"/>
      <c r="C232" s="20" t="n"/>
      <c r="D232" s="20" t="n"/>
      <c r="E232" s="20" t="n"/>
      <c r="F232" s="20" t="n"/>
      <c r="G232" s="22" t="n"/>
      <c r="H232" s="20" t="n"/>
      <c r="I232" s="20" t="n"/>
      <c r="J232" s="20" t="n"/>
      <c r="K232" s="22" t="n"/>
      <c r="L232" s="20" t="n"/>
      <c r="M232" s="39">
        <f>IF([@[Request ID]]="","",IFERROR(VLOOKUP([@[Request Type]],'Settings &amp; Lists'!$A$5:$C$8,3,FALSE),""))</f>
        <v/>
      </c>
      <c r="N232" s="21" t="n"/>
      <c r="O232" s="21" t="n"/>
      <c r="P232" s="24">
        <f>IF([@[Request ID]]="","",IFERROR(VLOOKUP([@[Request Type]],'Settings &amp; Lists'!$A$5:$C$8,2,FALSE),""))</f>
        <v/>
      </c>
      <c r="Q232" s="25">
        <f>IF(OR([@[Request ID]]="",[@[Date Received]]="",[@[SLA Days]]=""),"",WORKDAY([@[Date Received]],[@[SLA Days]],'Settings &amp; Lists'!$G$13:$G$22))</f>
        <v/>
      </c>
      <c r="R232" s="24">
        <f>IF(OR([@[Request ID]]="",[@[Date Received]]=""),"",MAX(0,NETWORKDAYS([@[Date Received]],IF([@[Date Closed]]&lt;&gt;"",[@[Date Closed]],TODAY()),'Settings &amp; Lists'!$G$13:$G$22)-1))</f>
        <v/>
      </c>
      <c r="S232" s="24">
        <f>IF(OR([@[Request ID]]="",[@[Date Received]]="",[@[Date Sent]]=""),"",MAX(0,NETWORKDAYS([@[Date Received]],[@[Date Sent]],'Settings &amp; Lists'!$G$13:$G$22)-1))</f>
        <v/>
      </c>
      <c r="T232" s="24">
        <f>IF(OR([@[Request ID]]="",[@[Due Date]]="",OR([@[Status]]="Sent",[@[Status]]="Canceled")),"",IF(TODAY()&lt;=[@[Due Date]],NETWORKDAYS(TODAY(),[@[Due Date]],'Settings &amp; Lists'!$G$13:$G$22)-1,-(NETWORKDAYS([@[Due Date]],TODAY(),'Settings &amp; Lists'!$G$13:$G$22)-1)))</f>
        <v/>
      </c>
      <c r="U232" s="26">
        <f>IF(OR([@[Request ID]]="",[@[Due Date]]="",[@[Status]]="Sent",[@[Status]]="Canceled"),"",IF(TODAY()&gt;[@[Due Date]],"OVERDUE",""))</f>
        <v/>
      </c>
      <c r="V23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2" s="22" t="n"/>
      <c r="X232" s="21" t="n"/>
    </row>
    <row r="233">
      <c r="A233" s="20" t="n"/>
      <c r="B233" s="21" t="n"/>
      <c r="C233" s="20" t="n"/>
      <c r="D233" s="20" t="n"/>
      <c r="E233" s="20" t="n"/>
      <c r="F233" s="20" t="n"/>
      <c r="G233" s="22" t="n"/>
      <c r="H233" s="20" t="n"/>
      <c r="I233" s="20" t="n"/>
      <c r="J233" s="20" t="n"/>
      <c r="K233" s="22" t="n"/>
      <c r="L233" s="20" t="n"/>
      <c r="M233" s="39">
        <f>IF([@[Request ID]]="","",IFERROR(VLOOKUP([@[Request Type]],'Settings &amp; Lists'!$A$5:$C$8,3,FALSE),""))</f>
        <v/>
      </c>
      <c r="N233" s="21" t="n"/>
      <c r="O233" s="21" t="n"/>
      <c r="P233" s="24">
        <f>IF([@[Request ID]]="","",IFERROR(VLOOKUP([@[Request Type]],'Settings &amp; Lists'!$A$5:$C$8,2,FALSE),""))</f>
        <v/>
      </c>
      <c r="Q233" s="25">
        <f>IF(OR([@[Request ID]]="",[@[Date Received]]="",[@[SLA Days]]=""),"",WORKDAY([@[Date Received]],[@[SLA Days]],'Settings &amp; Lists'!$G$13:$G$22))</f>
        <v/>
      </c>
      <c r="R233" s="24">
        <f>IF(OR([@[Request ID]]="",[@[Date Received]]=""),"",MAX(0,NETWORKDAYS([@[Date Received]],IF([@[Date Closed]]&lt;&gt;"",[@[Date Closed]],TODAY()),'Settings &amp; Lists'!$G$13:$G$22)-1))</f>
        <v/>
      </c>
      <c r="S233" s="24">
        <f>IF(OR([@[Request ID]]="",[@[Date Received]]="",[@[Date Sent]]=""),"",MAX(0,NETWORKDAYS([@[Date Received]],[@[Date Sent]],'Settings &amp; Lists'!$G$13:$G$22)-1))</f>
        <v/>
      </c>
      <c r="T233" s="24">
        <f>IF(OR([@[Request ID]]="",[@[Due Date]]="",OR([@[Status]]="Sent",[@[Status]]="Canceled")),"",IF(TODAY()&lt;=[@[Due Date]],NETWORKDAYS(TODAY(),[@[Due Date]],'Settings &amp; Lists'!$G$13:$G$22)-1,-(NETWORKDAYS([@[Due Date]],TODAY(),'Settings &amp; Lists'!$G$13:$G$22)-1)))</f>
        <v/>
      </c>
      <c r="U233" s="26">
        <f>IF(OR([@[Request ID]]="",[@[Due Date]]="",[@[Status]]="Sent",[@[Status]]="Canceled"),"",IF(TODAY()&gt;[@[Due Date]],"OVERDUE",""))</f>
        <v/>
      </c>
      <c r="V23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3" s="22" t="n"/>
      <c r="X233" s="21" t="n"/>
    </row>
    <row r="234">
      <c r="A234" s="20" t="n"/>
      <c r="B234" s="21" t="n"/>
      <c r="C234" s="20" t="n"/>
      <c r="D234" s="20" t="n"/>
      <c r="E234" s="20" t="n"/>
      <c r="F234" s="20" t="n"/>
      <c r="G234" s="22" t="n"/>
      <c r="H234" s="20" t="n"/>
      <c r="I234" s="20" t="n"/>
      <c r="J234" s="20" t="n"/>
      <c r="K234" s="22" t="n"/>
      <c r="L234" s="20" t="n"/>
      <c r="M234" s="39">
        <f>IF([@[Request ID]]="","",IFERROR(VLOOKUP([@[Request Type]],'Settings &amp; Lists'!$A$5:$C$8,3,FALSE),""))</f>
        <v/>
      </c>
      <c r="N234" s="21" t="n"/>
      <c r="O234" s="21" t="n"/>
      <c r="P234" s="24">
        <f>IF([@[Request ID]]="","",IFERROR(VLOOKUP([@[Request Type]],'Settings &amp; Lists'!$A$5:$C$8,2,FALSE),""))</f>
        <v/>
      </c>
      <c r="Q234" s="25">
        <f>IF(OR([@[Request ID]]="",[@[Date Received]]="",[@[SLA Days]]=""),"",WORKDAY([@[Date Received]],[@[SLA Days]],'Settings &amp; Lists'!$G$13:$G$22))</f>
        <v/>
      </c>
      <c r="R234" s="24">
        <f>IF(OR([@[Request ID]]="",[@[Date Received]]=""),"",MAX(0,NETWORKDAYS([@[Date Received]],IF([@[Date Closed]]&lt;&gt;"",[@[Date Closed]],TODAY()),'Settings &amp; Lists'!$G$13:$G$22)-1))</f>
        <v/>
      </c>
      <c r="S234" s="24">
        <f>IF(OR([@[Request ID]]="",[@[Date Received]]="",[@[Date Sent]]=""),"",MAX(0,NETWORKDAYS([@[Date Received]],[@[Date Sent]],'Settings &amp; Lists'!$G$13:$G$22)-1))</f>
        <v/>
      </c>
      <c r="T234" s="24">
        <f>IF(OR([@[Request ID]]="",[@[Due Date]]="",OR([@[Status]]="Sent",[@[Status]]="Canceled")),"",IF(TODAY()&lt;=[@[Due Date]],NETWORKDAYS(TODAY(),[@[Due Date]],'Settings &amp; Lists'!$G$13:$G$22)-1,-(NETWORKDAYS([@[Due Date]],TODAY(),'Settings &amp; Lists'!$G$13:$G$22)-1)))</f>
        <v/>
      </c>
      <c r="U234" s="26">
        <f>IF(OR([@[Request ID]]="",[@[Due Date]]="",[@[Status]]="Sent",[@[Status]]="Canceled"),"",IF(TODAY()&gt;[@[Due Date]],"OVERDUE",""))</f>
        <v/>
      </c>
      <c r="V23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4" s="22" t="n"/>
      <c r="X234" s="21" t="n"/>
    </row>
    <row r="235">
      <c r="A235" s="20" t="n"/>
      <c r="B235" s="21" t="n"/>
      <c r="C235" s="20" t="n"/>
      <c r="D235" s="20" t="n"/>
      <c r="E235" s="20" t="n"/>
      <c r="F235" s="20" t="n"/>
      <c r="G235" s="22" t="n"/>
      <c r="H235" s="20" t="n"/>
      <c r="I235" s="20" t="n"/>
      <c r="J235" s="20" t="n"/>
      <c r="K235" s="22" t="n"/>
      <c r="L235" s="20" t="n"/>
      <c r="M235" s="39">
        <f>IF([@[Request ID]]="","",IFERROR(VLOOKUP([@[Request Type]],'Settings &amp; Lists'!$A$5:$C$8,3,FALSE),""))</f>
        <v/>
      </c>
      <c r="N235" s="21" t="n"/>
      <c r="O235" s="21" t="n"/>
      <c r="P235" s="24">
        <f>IF([@[Request ID]]="","",IFERROR(VLOOKUP([@[Request Type]],'Settings &amp; Lists'!$A$5:$C$8,2,FALSE),""))</f>
        <v/>
      </c>
      <c r="Q235" s="25">
        <f>IF(OR([@[Request ID]]="",[@[Date Received]]="",[@[SLA Days]]=""),"",WORKDAY([@[Date Received]],[@[SLA Days]],'Settings &amp; Lists'!$G$13:$G$22))</f>
        <v/>
      </c>
      <c r="R235" s="24">
        <f>IF(OR([@[Request ID]]="",[@[Date Received]]=""),"",MAX(0,NETWORKDAYS([@[Date Received]],IF([@[Date Closed]]&lt;&gt;"",[@[Date Closed]],TODAY()),'Settings &amp; Lists'!$G$13:$G$22)-1))</f>
        <v/>
      </c>
      <c r="S235" s="24">
        <f>IF(OR([@[Request ID]]="",[@[Date Received]]="",[@[Date Sent]]=""),"",MAX(0,NETWORKDAYS([@[Date Received]],[@[Date Sent]],'Settings &amp; Lists'!$G$13:$G$22)-1))</f>
        <v/>
      </c>
      <c r="T235" s="24">
        <f>IF(OR([@[Request ID]]="",[@[Due Date]]="",OR([@[Status]]="Sent",[@[Status]]="Canceled")),"",IF(TODAY()&lt;=[@[Due Date]],NETWORKDAYS(TODAY(),[@[Due Date]],'Settings &amp; Lists'!$G$13:$G$22)-1,-(NETWORKDAYS([@[Due Date]],TODAY(),'Settings &amp; Lists'!$G$13:$G$22)-1)))</f>
        <v/>
      </c>
      <c r="U235" s="26">
        <f>IF(OR([@[Request ID]]="",[@[Due Date]]="",[@[Status]]="Sent",[@[Status]]="Canceled"),"",IF(TODAY()&gt;[@[Due Date]],"OVERDUE",""))</f>
        <v/>
      </c>
      <c r="V23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5" s="22" t="n"/>
      <c r="X235" s="21" t="n"/>
    </row>
    <row r="236">
      <c r="A236" s="20" t="n"/>
      <c r="B236" s="21" t="n"/>
      <c r="C236" s="20" t="n"/>
      <c r="D236" s="20" t="n"/>
      <c r="E236" s="20" t="n"/>
      <c r="F236" s="20" t="n"/>
      <c r="G236" s="22" t="n"/>
      <c r="H236" s="20" t="n"/>
      <c r="I236" s="20" t="n"/>
      <c r="J236" s="20" t="n"/>
      <c r="K236" s="22" t="n"/>
      <c r="L236" s="20" t="n"/>
      <c r="M236" s="39">
        <f>IF([@[Request ID]]="","",IFERROR(VLOOKUP([@[Request Type]],'Settings &amp; Lists'!$A$5:$C$8,3,FALSE),""))</f>
        <v/>
      </c>
      <c r="N236" s="21" t="n"/>
      <c r="O236" s="21" t="n"/>
      <c r="P236" s="24">
        <f>IF([@[Request ID]]="","",IFERROR(VLOOKUP([@[Request Type]],'Settings &amp; Lists'!$A$5:$C$8,2,FALSE),""))</f>
        <v/>
      </c>
      <c r="Q236" s="25">
        <f>IF(OR([@[Request ID]]="",[@[Date Received]]="",[@[SLA Days]]=""),"",WORKDAY([@[Date Received]],[@[SLA Days]],'Settings &amp; Lists'!$G$13:$G$22))</f>
        <v/>
      </c>
      <c r="R236" s="24">
        <f>IF(OR([@[Request ID]]="",[@[Date Received]]=""),"",MAX(0,NETWORKDAYS([@[Date Received]],IF([@[Date Closed]]&lt;&gt;"",[@[Date Closed]],TODAY()),'Settings &amp; Lists'!$G$13:$G$22)-1))</f>
        <v/>
      </c>
      <c r="S236" s="24">
        <f>IF(OR([@[Request ID]]="",[@[Date Received]]="",[@[Date Sent]]=""),"",MAX(0,NETWORKDAYS([@[Date Received]],[@[Date Sent]],'Settings &amp; Lists'!$G$13:$G$22)-1))</f>
        <v/>
      </c>
      <c r="T236" s="24">
        <f>IF(OR([@[Request ID]]="",[@[Due Date]]="",OR([@[Status]]="Sent",[@[Status]]="Canceled")),"",IF(TODAY()&lt;=[@[Due Date]],NETWORKDAYS(TODAY(),[@[Due Date]],'Settings &amp; Lists'!$G$13:$G$22)-1,-(NETWORKDAYS([@[Due Date]],TODAY(),'Settings &amp; Lists'!$G$13:$G$22)-1)))</f>
        <v/>
      </c>
      <c r="U236" s="26">
        <f>IF(OR([@[Request ID]]="",[@[Due Date]]="",[@[Status]]="Sent",[@[Status]]="Canceled"),"",IF(TODAY()&gt;[@[Due Date]],"OVERDUE",""))</f>
        <v/>
      </c>
      <c r="V23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6" s="22" t="n"/>
      <c r="X236" s="21" t="n"/>
    </row>
    <row r="237">
      <c r="A237" s="20" t="n"/>
      <c r="B237" s="21" t="n"/>
      <c r="C237" s="20" t="n"/>
      <c r="D237" s="20" t="n"/>
      <c r="E237" s="20" t="n"/>
      <c r="F237" s="20" t="n"/>
      <c r="G237" s="22" t="n"/>
      <c r="H237" s="20" t="n"/>
      <c r="I237" s="20" t="n"/>
      <c r="J237" s="20" t="n"/>
      <c r="K237" s="22" t="n"/>
      <c r="L237" s="20" t="n"/>
      <c r="M237" s="39">
        <f>IF([@[Request ID]]="","",IFERROR(VLOOKUP([@[Request Type]],'Settings &amp; Lists'!$A$5:$C$8,3,FALSE),""))</f>
        <v/>
      </c>
      <c r="N237" s="21" t="n"/>
      <c r="O237" s="21" t="n"/>
      <c r="P237" s="24">
        <f>IF([@[Request ID]]="","",IFERROR(VLOOKUP([@[Request Type]],'Settings &amp; Lists'!$A$5:$C$8,2,FALSE),""))</f>
        <v/>
      </c>
      <c r="Q237" s="25">
        <f>IF(OR([@[Request ID]]="",[@[Date Received]]="",[@[SLA Days]]=""),"",WORKDAY([@[Date Received]],[@[SLA Days]],'Settings &amp; Lists'!$G$13:$G$22))</f>
        <v/>
      </c>
      <c r="R237" s="24">
        <f>IF(OR([@[Request ID]]="",[@[Date Received]]=""),"",MAX(0,NETWORKDAYS([@[Date Received]],IF([@[Date Closed]]&lt;&gt;"",[@[Date Closed]],TODAY()),'Settings &amp; Lists'!$G$13:$G$22)-1))</f>
        <v/>
      </c>
      <c r="S237" s="24">
        <f>IF(OR([@[Request ID]]="",[@[Date Received]]="",[@[Date Sent]]=""),"",MAX(0,NETWORKDAYS([@[Date Received]],[@[Date Sent]],'Settings &amp; Lists'!$G$13:$G$22)-1))</f>
        <v/>
      </c>
      <c r="T237" s="24">
        <f>IF(OR([@[Request ID]]="",[@[Due Date]]="",OR([@[Status]]="Sent",[@[Status]]="Canceled")),"",IF(TODAY()&lt;=[@[Due Date]],NETWORKDAYS(TODAY(),[@[Due Date]],'Settings &amp; Lists'!$G$13:$G$22)-1,-(NETWORKDAYS([@[Due Date]],TODAY(),'Settings &amp; Lists'!$G$13:$G$22)-1)))</f>
        <v/>
      </c>
      <c r="U237" s="26">
        <f>IF(OR([@[Request ID]]="",[@[Due Date]]="",[@[Status]]="Sent",[@[Status]]="Canceled"),"",IF(TODAY()&gt;[@[Due Date]],"OVERDUE",""))</f>
        <v/>
      </c>
      <c r="V23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7" s="22" t="n"/>
      <c r="X237" s="21" t="n"/>
    </row>
    <row r="238">
      <c r="A238" s="20" t="n"/>
      <c r="B238" s="21" t="n"/>
      <c r="C238" s="20" t="n"/>
      <c r="D238" s="20" t="n"/>
      <c r="E238" s="20" t="n"/>
      <c r="F238" s="20" t="n"/>
      <c r="G238" s="22" t="n"/>
      <c r="H238" s="20" t="n"/>
      <c r="I238" s="20" t="n"/>
      <c r="J238" s="20" t="n"/>
      <c r="K238" s="22" t="n"/>
      <c r="L238" s="20" t="n"/>
      <c r="M238" s="39">
        <f>IF([@[Request ID]]="","",IFERROR(VLOOKUP([@[Request Type]],'Settings &amp; Lists'!$A$5:$C$8,3,FALSE),""))</f>
        <v/>
      </c>
      <c r="N238" s="21" t="n"/>
      <c r="O238" s="21" t="n"/>
      <c r="P238" s="24">
        <f>IF([@[Request ID]]="","",IFERROR(VLOOKUP([@[Request Type]],'Settings &amp; Lists'!$A$5:$C$8,2,FALSE),""))</f>
        <v/>
      </c>
      <c r="Q238" s="25">
        <f>IF(OR([@[Request ID]]="",[@[Date Received]]="",[@[SLA Days]]=""),"",WORKDAY([@[Date Received]],[@[SLA Days]],'Settings &amp; Lists'!$G$13:$G$22))</f>
        <v/>
      </c>
      <c r="R238" s="24">
        <f>IF(OR([@[Request ID]]="",[@[Date Received]]=""),"",MAX(0,NETWORKDAYS([@[Date Received]],IF([@[Date Closed]]&lt;&gt;"",[@[Date Closed]],TODAY()),'Settings &amp; Lists'!$G$13:$G$22)-1))</f>
        <v/>
      </c>
      <c r="S238" s="24">
        <f>IF(OR([@[Request ID]]="",[@[Date Received]]="",[@[Date Sent]]=""),"",MAX(0,NETWORKDAYS([@[Date Received]],[@[Date Sent]],'Settings &amp; Lists'!$G$13:$G$22)-1))</f>
        <v/>
      </c>
      <c r="T238" s="24">
        <f>IF(OR([@[Request ID]]="",[@[Due Date]]="",OR([@[Status]]="Sent",[@[Status]]="Canceled")),"",IF(TODAY()&lt;=[@[Due Date]],NETWORKDAYS(TODAY(),[@[Due Date]],'Settings &amp; Lists'!$G$13:$G$22)-1,-(NETWORKDAYS([@[Due Date]],TODAY(),'Settings &amp; Lists'!$G$13:$G$22)-1)))</f>
        <v/>
      </c>
      <c r="U238" s="26">
        <f>IF(OR([@[Request ID]]="",[@[Due Date]]="",[@[Status]]="Sent",[@[Status]]="Canceled"),"",IF(TODAY()&gt;[@[Due Date]],"OVERDUE",""))</f>
        <v/>
      </c>
      <c r="V23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8" s="22" t="n"/>
      <c r="X238" s="21" t="n"/>
    </row>
    <row r="239">
      <c r="A239" s="20" t="n"/>
      <c r="B239" s="21" t="n"/>
      <c r="C239" s="20" t="n"/>
      <c r="D239" s="20" t="n"/>
      <c r="E239" s="20" t="n"/>
      <c r="F239" s="20" t="n"/>
      <c r="G239" s="22" t="n"/>
      <c r="H239" s="20" t="n"/>
      <c r="I239" s="20" t="n"/>
      <c r="J239" s="20" t="n"/>
      <c r="K239" s="22" t="n"/>
      <c r="L239" s="20" t="n"/>
      <c r="M239" s="39">
        <f>IF([@[Request ID]]="","",IFERROR(VLOOKUP([@[Request Type]],'Settings &amp; Lists'!$A$5:$C$8,3,FALSE),""))</f>
        <v/>
      </c>
      <c r="N239" s="21" t="n"/>
      <c r="O239" s="21" t="n"/>
      <c r="P239" s="24">
        <f>IF([@[Request ID]]="","",IFERROR(VLOOKUP([@[Request Type]],'Settings &amp; Lists'!$A$5:$C$8,2,FALSE),""))</f>
        <v/>
      </c>
      <c r="Q239" s="25">
        <f>IF(OR([@[Request ID]]="",[@[Date Received]]="",[@[SLA Days]]=""),"",WORKDAY([@[Date Received]],[@[SLA Days]],'Settings &amp; Lists'!$G$13:$G$22))</f>
        <v/>
      </c>
      <c r="R239" s="24">
        <f>IF(OR([@[Request ID]]="",[@[Date Received]]=""),"",MAX(0,NETWORKDAYS([@[Date Received]],IF([@[Date Closed]]&lt;&gt;"",[@[Date Closed]],TODAY()),'Settings &amp; Lists'!$G$13:$G$22)-1))</f>
        <v/>
      </c>
      <c r="S239" s="24">
        <f>IF(OR([@[Request ID]]="",[@[Date Received]]="",[@[Date Sent]]=""),"",MAX(0,NETWORKDAYS([@[Date Received]],[@[Date Sent]],'Settings &amp; Lists'!$G$13:$G$22)-1))</f>
        <v/>
      </c>
      <c r="T239" s="24">
        <f>IF(OR([@[Request ID]]="",[@[Due Date]]="",OR([@[Status]]="Sent",[@[Status]]="Canceled")),"",IF(TODAY()&lt;=[@[Due Date]],NETWORKDAYS(TODAY(),[@[Due Date]],'Settings &amp; Lists'!$G$13:$G$22)-1,-(NETWORKDAYS([@[Due Date]],TODAY(),'Settings &amp; Lists'!$G$13:$G$22)-1)))</f>
        <v/>
      </c>
      <c r="U239" s="26">
        <f>IF(OR([@[Request ID]]="",[@[Due Date]]="",[@[Status]]="Sent",[@[Status]]="Canceled"),"",IF(TODAY()&gt;[@[Due Date]],"OVERDUE",""))</f>
        <v/>
      </c>
      <c r="V23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39" s="22" t="n"/>
      <c r="X239" s="21" t="n"/>
    </row>
    <row r="240">
      <c r="A240" s="20" t="n"/>
      <c r="B240" s="21" t="n"/>
      <c r="C240" s="20" t="n"/>
      <c r="D240" s="20" t="n"/>
      <c r="E240" s="20" t="n"/>
      <c r="F240" s="20" t="n"/>
      <c r="G240" s="22" t="n"/>
      <c r="H240" s="20" t="n"/>
      <c r="I240" s="20" t="n"/>
      <c r="J240" s="20" t="n"/>
      <c r="K240" s="22" t="n"/>
      <c r="L240" s="20" t="n"/>
      <c r="M240" s="39">
        <f>IF([@[Request ID]]="","",IFERROR(VLOOKUP([@[Request Type]],'Settings &amp; Lists'!$A$5:$C$8,3,FALSE),""))</f>
        <v/>
      </c>
      <c r="N240" s="21" t="n"/>
      <c r="O240" s="21" t="n"/>
      <c r="P240" s="24">
        <f>IF([@[Request ID]]="","",IFERROR(VLOOKUP([@[Request Type]],'Settings &amp; Lists'!$A$5:$C$8,2,FALSE),""))</f>
        <v/>
      </c>
      <c r="Q240" s="25">
        <f>IF(OR([@[Request ID]]="",[@[Date Received]]="",[@[SLA Days]]=""),"",WORKDAY([@[Date Received]],[@[SLA Days]],'Settings &amp; Lists'!$G$13:$G$22))</f>
        <v/>
      </c>
      <c r="R240" s="24">
        <f>IF(OR([@[Request ID]]="",[@[Date Received]]=""),"",MAX(0,NETWORKDAYS([@[Date Received]],IF([@[Date Closed]]&lt;&gt;"",[@[Date Closed]],TODAY()),'Settings &amp; Lists'!$G$13:$G$22)-1))</f>
        <v/>
      </c>
      <c r="S240" s="24">
        <f>IF(OR([@[Request ID]]="",[@[Date Received]]="",[@[Date Sent]]=""),"",MAX(0,NETWORKDAYS([@[Date Received]],[@[Date Sent]],'Settings &amp; Lists'!$G$13:$G$22)-1))</f>
        <v/>
      </c>
      <c r="T240" s="24">
        <f>IF(OR([@[Request ID]]="",[@[Due Date]]="",OR([@[Status]]="Sent",[@[Status]]="Canceled")),"",IF(TODAY()&lt;=[@[Due Date]],NETWORKDAYS(TODAY(),[@[Due Date]],'Settings &amp; Lists'!$G$13:$G$22)-1,-(NETWORKDAYS([@[Due Date]],TODAY(),'Settings &amp; Lists'!$G$13:$G$22)-1)))</f>
        <v/>
      </c>
      <c r="U240" s="26">
        <f>IF(OR([@[Request ID]]="",[@[Due Date]]="",[@[Status]]="Sent",[@[Status]]="Canceled"),"",IF(TODAY()&gt;[@[Due Date]],"OVERDUE",""))</f>
        <v/>
      </c>
      <c r="V24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0" s="22" t="n"/>
      <c r="X240" s="21" t="n"/>
    </row>
    <row r="241">
      <c r="A241" s="20" t="n"/>
      <c r="B241" s="21" t="n"/>
      <c r="C241" s="20" t="n"/>
      <c r="D241" s="20" t="n"/>
      <c r="E241" s="20" t="n"/>
      <c r="F241" s="20" t="n"/>
      <c r="G241" s="22" t="n"/>
      <c r="H241" s="20" t="n"/>
      <c r="I241" s="20" t="n"/>
      <c r="J241" s="20" t="n"/>
      <c r="K241" s="22" t="n"/>
      <c r="L241" s="20" t="n"/>
      <c r="M241" s="39">
        <f>IF([@[Request ID]]="","",IFERROR(VLOOKUP([@[Request Type]],'Settings &amp; Lists'!$A$5:$C$8,3,FALSE),""))</f>
        <v/>
      </c>
      <c r="N241" s="21" t="n"/>
      <c r="O241" s="21" t="n"/>
      <c r="P241" s="24">
        <f>IF([@[Request ID]]="","",IFERROR(VLOOKUP([@[Request Type]],'Settings &amp; Lists'!$A$5:$C$8,2,FALSE),""))</f>
        <v/>
      </c>
      <c r="Q241" s="25">
        <f>IF(OR([@[Request ID]]="",[@[Date Received]]="",[@[SLA Days]]=""),"",WORKDAY([@[Date Received]],[@[SLA Days]],'Settings &amp; Lists'!$G$13:$G$22))</f>
        <v/>
      </c>
      <c r="R241" s="24">
        <f>IF(OR([@[Request ID]]="",[@[Date Received]]=""),"",MAX(0,NETWORKDAYS([@[Date Received]],IF([@[Date Closed]]&lt;&gt;"",[@[Date Closed]],TODAY()),'Settings &amp; Lists'!$G$13:$G$22)-1))</f>
        <v/>
      </c>
      <c r="S241" s="24">
        <f>IF(OR([@[Request ID]]="",[@[Date Received]]="",[@[Date Sent]]=""),"",MAX(0,NETWORKDAYS([@[Date Received]],[@[Date Sent]],'Settings &amp; Lists'!$G$13:$G$22)-1))</f>
        <v/>
      </c>
      <c r="T241" s="24">
        <f>IF(OR([@[Request ID]]="",[@[Due Date]]="",OR([@[Status]]="Sent",[@[Status]]="Canceled")),"",IF(TODAY()&lt;=[@[Due Date]],NETWORKDAYS(TODAY(),[@[Due Date]],'Settings &amp; Lists'!$G$13:$G$22)-1,-(NETWORKDAYS([@[Due Date]],TODAY(),'Settings &amp; Lists'!$G$13:$G$22)-1)))</f>
        <v/>
      </c>
      <c r="U241" s="26">
        <f>IF(OR([@[Request ID]]="",[@[Due Date]]="",[@[Status]]="Sent",[@[Status]]="Canceled"),"",IF(TODAY()&gt;[@[Due Date]],"OVERDUE",""))</f>
        <v/>
      </c>
      <c r="V24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1" s="22" t="n"/>
      <c r="X241" s="21" t="n"/>
    </row>
    <row r="242">
      <c r="A242" s="20" t="n"/>
      <c r="B242" s="21" t="n"/>
      <c r="C242" s="20" t="n"/>
      <c r="D242" s="20" t="n"/>
      <c r="E242" s="20" t="n"/>
      <c r="F242" s="20" t="n"/>
      <c r="G242" s="22" t="n"/>
      <c r="H242" s="20" t="n"/>
      <c r="I242" s="20" t="n"/>
      <c r="J242" s="20" t="n"/>
      <c r="K242" s="22" t="n"/>
      <c r="L242" s="20" t="n"/>
      <c r="M242" s="39">
        <f>IF([@[Request ID]]="","",IFERROR(VLOOKUP([@[Request Type]],'Settings &amp; Lists'!$A$5:$C$8,3,FALSE),""))</f>
        <v/>
      </c>
      <c r="N242" s="21" t="n"/>
      <c r="O242" s="21" t="n"/>
      <c r="P242" s="24">
        <f>IF([@[Request ID]]="","",IFERROR(VLOOKUP([@[Request Type]],'Settings &amp; Lists'!$A$5:$C$8,2,FALSE),""))</f>
        <v/>
      </c>
      <c r="Q242" s="25">
        <f>IF(OR([@[Request ID]]="",[@[Date Received]]="",[@[SLA Days]]=""),"",WORKDAY([@[Date Received]],[@[SLA Days]],'Settings &amp; Lists'!$G$13:$G$22))</f>
        <v/>
      </c>
      <c r="R242" s="24">
        <f>IF(OR([@[Request ID]]="",[@[Date Received]]=""),"",MAX(0,NETWORKDAYS([@[Date Received]],IF([@[Date Closed]]&lt;&gt;"",[@[Date Closed]],TODAY()),'Settings &amp; Lists'!$G$13:$G$22)-1))</f>
        <v/>
      </c>
      <c r="S242" s="24">
        <f>IF(OR([@[Request ID]]="",[@[Date Received]]="",[@[Date Sent]]=""),"",MAX(0,NETWORKDAYS([@[Date Received]],[@[Date Sent]],'Settings &amp; Lists'!$G$13:$G$22)-1))</f>
        <v/>
      </c>
      <c r="T242" s="24">
        <f>IF(OR([@[Request ID]]="",[@[Due Date]]="",OR([@[Status]]="Sent",[@[Status]]="Canceled")),"",IF(TODAY()&lt;=[@[Due Date]],NETWORKDAYS(TODAY(),[@[Due Date]],'Settings &amp; Lists'!$G$13:$G$22)-1,-(NETWORKDAYS([@[Due Date]],TODAY(),'Settings &amp; Lists'!$G$13:$G$22)-1)))</f>
        <v/>
      </c>
      <c r="U242" s="26">
        <f>IF(OR([@[Request ID]]="",[@[Due Date]]="",[@[Status]]="Sent",[@[Status]]="Canceled"),"",IF(TODAY()&gt;[@[Due Date]],"OVERDUE",""))</f>
        <v/>
      </c>
      <c r="V24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2" s="22" t="n"/>
      <c r="X242" s="21" t="n"/>
    </row>
    <row r="243">
      <c r="A243" s="20" t="n"/>
      <c r="B243" s="21" t="n"/>
      <c r="C243" s="20" t="n"/>
      <c r="D243" s="20" t="n"/>
      <c r="E243" s="20" t="n"/>
      <c r="F243" s="20" t="n"/>
      <c r="G243" s="22" t="n"/>
      <c r="H243" s="20" t="n"/>
      <c r="I243" s="20" t="n"/>
      <c r="J243" s="20" t="n"/>
      <c r="K243" s="22" t="n"/>
      <c r="L243" s="20" t="n"/>
      <c r="M243" s="39">
        <f>IF([@[Request ID]]="","",IFERROR(VLOOKUP([@[Request Type]],'Settings &amp; Lists'!$A$5:$C$8,3,FALSE),""))</f>
        <v/>
      </c>
      <c r="N243" s="21" t="n"/>
      <c r="O243" s="21" t="n"/>
      <c r="P243" s="24">
        <f>IF([@[Request ID]]="","",IFERROR(VLOOKUP([@[Request Type]],'Settings &amp; Lists'!$A$5:$C$8,2,FALSE),""))</f>
        <v/>
      </c>
      <c r="Q243" s="25">
        <f>IF(OR([@[Request ID]]="",[@[Date Received]]="",[@[SLA Days]]=""),"",WORKDAY([@[Date Received]],[@[SLA Days]],'Settings &amp; Lists'!$G$13:$G$22))</f>
        <v/>
      </c>
      <c r="R243" s="24">
        <f>IF(OR([@[Request ID]]="",[@[Date Received]]=""),"",MAX(0,NETWORKDAYS([@[Date Received]],IF([@[Date Closed]]&lt;&gt;"",[@[Date Closed]],TODAY()),'Settings &amp; Lists'!$G$13:$G$22)-1))</f>
        <v/>
      </c>
      <c r="S243" s="24">
        <f>IF(OR([@[Request ID]]="",[@[Date Received]]="",[@[Date Sent]]=""),"",MAX(0,NETWORKDAYS([@[Date Received]],[@[Date Sent]],'Settings &amp; Lists'!$G$13:$G$22)-1))</f>
        <v/>
      </c>
      <c r="T243" s="24">
        <f>IF(OR([@[Request ID]]="",[@[Due Date]]="",OR([@[Status]]="Sent",[@[Status]]="Canceled")),"",IF(TODAY()&lt;=[@[Due Date]],NETWORKDAYS(TODAY(),[@[Due Date]],'Settings &amp; Lists'!$G$13:$G$22)-1,-(NETWORKDAYS([@[Due Date]],TODAY(),'Settings &amp; Lists'!$G$13:$G$22)-1)))</f>
        <v/>
      </c>
      <c r="U243" s="26">
        <f>IF(OR([@[Request ID]]="",[@[Due Date]]="",[@[Status]]="Sent",[@[Status]]="Canceled"),"",IF(TODAY()&gt;[@[Due Date]],"OVERDUE",""))</f>
        <v/>
      </c>
      <c r="V24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3" s="22" t="n"/>
      <c r="X243" s="21" t="n"/>
    </row>
    <row r="244">
      <c r="A244" s="20" t="n"/>
      <c r="B244" s="21" t="n"/>
      <c r="C244" s="20" t="n"/>
      <c r="D244" s="20" t="n"/>
      <c r="E244" s="20" t="n"/>
      <c r="F244" s="20" t="n"/>
      <c r="G244" s="22" t="n"/>
      <c r="H244" s="20" t="n"/>
      <c r="I244" s="20" t="n"/>
      <c r="J244" s="20" t="n"/>
      <c r="K244" s="22" t="n"/>
      <c r="L244" s="20" t="n"/>
      <c r="M244" s="39">
        <f>IF([@[Request ID]]="","",IFERROR(VLOOKUP([@[Request Type]],'Settings &amp; Lists'!$A$5:$C$8,3,FALSE),""))</f>
        <v/>
      </c>
      <c r="N244" s="21" t="n"/>
      <c r="O244" s="21" t="n"/>
      <c r="P244" s="24">
        <f>IF([@[Request ID]]="","",IFERROR(VLOOKUP([@[Request Type]],'Settings &amp; Lists'!$A$5:$C$8,2,FALSE),""))</f>
        <v/>
      </c>
      <c r="Q244" s="25">
        <f>IF(OR([@[Request ID]]="",[@[Date Received]]="",[@[SLA Days]]=""),"",WORKDAY([@[Date Received]],[@[SLA Days]],'Settings &amp; Lists'!$G$13:$G$22))</f>
        <v/>
      </c>
      <c r="R244" s="24">
        <f>IF(OR([@[Request ID]]="",[@[Date Received]]=""),"",MAX(0,NETWORKDAYS([@[Date Received]],IF([@[Date Closed]]&lt;&gt;"",[@[Date Closed]],TODAY()),'Settings &amp; Lists'!$G$13:$G$22)-1))</f>
        <v/>
      </c>
      <c r="S244" s="24">
        <f>IF(OR([@[Request ID]]="",[@[Date Received]]="",[@[Date Sent]]=""),"",MAX(0,NETWORKDAYS([@[Date Received]],[@[Date Sent]],'Settings &amp; Lists'!$G$13:$G$22)-1))</f>
        <v/>
      </c>
      <c r="T244" s="24">
        <f>IF(OR([@[Request ID]]="",[@[Due Date]]="",OR([@[Status]]="Sent",[@[Status]]="Canceled")),"",IF(TODAY()&lt;=[@[Due Date]],NETWORKDAYS(TODAY(),[@[Due Date]],'Settings &amp; Lists'!$G$13:$G$22)-1,-(NETWORKDAYS([@[Due Date]],TODAY(),'Settings &amp; Lists'!$G$13:$G$22)-1)))</f>
        <v/>
      </c>
      <c r="U244" s="26">
        <f>IF(OR([@[Request ID]]="",[@[Due Date]]="",[@[Status]]="Sent",[@[Status]]="Canceled"),"",IF(TODAY()&gt;[@[Due Date]],"OVERDUE",""))</f>
        <v/>
      </c>
      <c r="V24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4" s="22" t="n"/>
      <c r="X244" s="21" t="n"/>
    </row>
    <row r="245">
      <c r="A245" s="20" t="n"/>
      <c r="B245" s="21" t="n"/>
      <c r="C245" s="20" t="n"/>
      <c r="D245" s="20" t="n"/>
      <c r="E245" s="20" t="n"/>
      <c r="F245" s="20" t="n"/>
      <c r="G245" s="22" t="n"/>
      <c r="H245" s="20" t="n"/>
      <c r="I245" s="20" t="n"/>
      <c r="J245" s="20" t="n"/>
      <c r="K245" s="22" t="n"/>
      <c r="L245" s="20" t="n"/>
      <c r="M245" s="39">
        <f>IF([@[Request ID]]="","",IFERROR(VLOOKUP([@[Request Type]],'Settings &amp; Lists'!$A$5:$C$8,3,FALSE),""))</f>
        <v/>
      </c>
      <c r="N245" s="21" t="n"/>
      <c r="O245" s="21" t="n"/>
      <c r="P245" s="24">
        <f>IF([@[Request ID]]="","",IFERROR(VLOOKUP([@[Request Type]],'Settings &amp; Lists'!$A$5:$C$8,2,FALSE),""))</f>
        <v/>
      </c>
      <c r="Q245" s="25">
        <f>IF(OR([@[Request ID]]="",[@[Date Received]]="",[@[SLA Days]]=""),"",WORKDAY([@[Date Received]],[@[SLA Days]],'Settings &amp; Lists'!$G$13:$G$22))</f>
        <v/>
      </c>
      <c r="R245" s="24">
        <f>IF(OR([@[Request ID]]="",[@[Date Received]]=""),"",MAX(0,NETWORKDAYS([@[Date Received]],IF([@[Date Closed]]&lt;&gt;"",[@[Date Closed]],TODAY()),'Settings &amp; Lists'!$G$13:$G$22)-1))</f>
        <v/>
      </c>
      <c r="S245" s="24">
        <f>IF(OR([@[Request ID]]="",[@[Date Received]]="",[@[Date Sent]]=""),"",MAX(0,NETWORKDAYS([@[Date Received]],[@[Date Sent]],'Settings &amp; Lists'!$G$13:$G$22)-1))</f>
        <v/>
      </c>
      <c r="T245" s="24">
        <f>IF(OR([@[Request ID]]="",[@[Due Date]]="",OR([@[Status]]="Sent",[@[Status]]="Canceled")),"",IF(TODAY()&lt;=[@[Due Date]],NETWORKDAYS(TODAY(),[@[Due Date]],'Settings &amp; Lists'!$G$13:$G$22)-1,-(NETWORKDAYS([@[Due Date]],TODAY(),'Settings &amp; Lists'!$G$13:$G$22)-1)))</f>
        <v/>
      </c>
      <c r="U245" s="26">
        <f>IF(OR([@[Request ID]]="",[@[Due Date]]="",[@[Status]]="Sent",[@[Status]]="Canceled"),"",IF(TODAY()&gt;[@[Due Date]],"OVERDUE",""))</f>
        <v/>
      </c>
      <c r="V24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5" s="22" t="n"/>
      <c r="X245" s="21" t="n"/>
    </row>
    <row r="246">
      <c r="A246" s="20" t="n"/>
      <c r="B246" s="21" t="n"/>
      <c r="C246" s="20" t="n"/>
      <c r="D246" s="20" t="n"/>
      <c r="E246" s="20" t="n"/>
      <c r="F246" s="20" t="n"/>
      <c r="G246" s="22" t="n"/>
      <c r="H246" s="20" t="n"/>
      <c r="I246" s="20" t="n"/>
      <c r="J246" s="20" t="n"/>
      <c r="K246" s="22" t="n"/>
      <c r="L246" s="20" t="n"/>
      <c r="M246" s="39">
        <f>IF([@[Request ID]]="","",IFERROR(VLOOKUP([@[Request Type]],'Settings &amp; Lists'!$A$5:$C$8,3,FALSE),""))</f>
        <v/>
      </c>
      <c r="N246" s="21" t="n"/>
      <c r="O246" s="21" t="n"/>
      <c r="P246" s="24">
        <f>IF([@[Request ID]]="","",IFERROR(VLOOKUP([@[Request Type]],'Settings &amp; Lists'!$A$5:$C$8,2,FALSE),""))</f>
        <v/>
      </c>
      <c r="Q246" s="25">
        <f>IF(OR([@[Request ID]]="",[@[Date Received]]="",[@[SLA Days]]=""),"",WORKDAY([@[Date Received]],[@[SLA Days]],'Settings &amp; Lists'!$G$13:$G$22))</f>
        <v/>
      </c>
      <c r="R246" s="24">
        <f>IF(OR([@[Request ID]]="",[@[Date Received]]=""),"",MAX(0,NETWORKDAYS([@[Date Received]],IF([@[Date Closed]]&lt;&gt;"",[@[Date Closed]],TODAY()),'Settings &amp; Lists'!$G$13:$G$22)-1))</f>
        <v/>
      </c>
      <c r="S246" s="24">
        <f>IF(OR([@[Request ID]]="",[@[Date Received]]="",[@[Date Sent]]=""),"",MAX(0,NETWORKDAYS([@[Date Received]],[@[Date Sent]],'Settings &amp; Lists'!$G$13:$G$22)-1))</f>
        <v/>
      </c>
      <c r="T246" s="24">
        <f>IF(OR([@[Request ID]]="",[@[Due Date]]="",OR([@[Status]]="Sent",[@[Status]]="Canceled")),"",IF(TODAY()&lt;=[@[Due Date]],NETWORKDAYS(TODAY(),[@[Due Date]],'Settings &amp; Lists'!$G$13:$G$22)-1,-(NETWORKDAYS([@[Due Date]],TODAY(),'Settings &amp; Lists'!$G$13:$G$22)-1)))</f>
        <v/>
      </c>
      <c r="U246" s="26">
        <f>IF(OR([@[Request ID]]="",[@[Due Date]]="",[@[Status]]="Sent",[@[Status]]="Canceled"),"",IF(TODAY()&gt;[@[Due Date]],"OVERDUE",""))</f>
        <v/>
      </c>
      <c r="V246"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6" s="22" t="n"/>
      <c r="X246" s="21" t="n"/>
    </row>
    <row r="247">
      <c r="A247" s="20" t="n"/>
      <c r="B247" s="21" t="n"/>
      <c r="C247" s="20" t="n"/>
      <c r="D247" s="20" t="n"/>
      <c r="E247" s="20" t="n"/>
      <c r="F247" s="20" t="n"/>
      <c r="G247" s="22" t="n"/>
      <c r="H247" s="20" t="n"/>
      <c r="I247" s="20" t="n"/>
      <c r="J247" s="20" t="n"/>
      <c r="K247" s="22" t="n"/>
      <c r="L247" s="20" t="n"/>
      <c r="M247" s="39">
        <f>IF([@[Request ID]]="","",IFERROR(VLOOKUP([@[Request Type]],'Settings &amp; Lists'!$A$5:$C$8,3,FALSE),""))</f>
        <v/>
      </c>
      <c r="N247" s="21" t="n"/>
      <c r="O247" s="21" t="n"/>
      <c r="P247" s="24">
        <f>IF([@[Request ID]]="","",IFERROR(VLOOKUP([@[Request Type]],'Settings &amp; Lists'!$A$5:$C$8,2,FALSE),""))</f>
        <v/>
      </c>
      <c r="Q247" s="25">
        <f>IF(OR([@[Request ID]]="",[@[Date Received]]="",[@[SLA Days]]=""),"",WORKDAY([@[Date Received]],[@[SLA Days]],'Settings &amp; Lists'!$G$13:$G$22))</f>
        <v/>
      </c>
      <c r="R247" s="24">
        <f>IF(OR([@[Request ID]]="",[@[Date Received]]=""),"",MAX(0,NETWORKDAYS([@[Date Received]],IF([@[Date Closed]]&lt;&gt;"",[@[Date Closed]],TODAY()),'Settings &amp; Lists'!$G$13:$G$22)-1))</f>
        <v/>
      </c>
      <c r="S247" s="24">
        <f>IF(OR([@[Request ID]]="",[@[Date Received]]="",[@[Date Sent]]=""),"",MAX(0,NETWORKDAYS([@[Date Received]],[@[Date Sent]],'Settings &amp; Lists'!$G$13:$G$22)-1))</f>
        <v/>
      </c>
      <c r="T247" s="24">
        <f>IF(OR([@[Request ID]]="",[@[Due Date]]="",OR([@[Status]]="Sent",[@[Status]]="Canceled")),"",IF(TODAY()&lt;=[@[Due Date]],NETWORKDAYS(TODAY(),[@[Due Date]],'Settings &amp; Lists'!$G$13:$G$22)-1,-(NETWORKDAYS([@[Due Date]],TODAY(),'Settings &amp; Lists'!$G$13:$G$22)-1)))</f>
        <v/>
      </c>
      <c r="U247" s="26">
        <f>IF(OR([@[Request ID]]="",[@[Due Date]]="",[@[Status]]="Sent",[@[Status]]="Canceled"),"",IF(TODAY()&gt;[@[Due Date]],"OVERDUE",""))</f>
        <v/>
      </c>
      <c r="V247"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7" s="22" t="n"/>
      <c r="X247" s="21" t="n"/>
    </row>
    <row r="248">
      <c r="A248" s="20" t="n"/>
      <c r="B248" s="21" t="n"/>
      <c r="C248" s="20" t="n"/>
      <c r="D248" s="20" t="n"/>
      <c r="E248" s="20" t="n"/>
      <c r="F248" s="20" t="n"/>
      <c r="G248" s="22" t="n"/>
      <c r="H248" s="20" t="n"/>
      <c r="I248" s="20" t="n"/>
      <c r="J248" s="20" t="n"/>
      <c r="K248" s="22" t="n"/>
      <c r="L248" s="20" t="n"/>
      <c r="M248" s="39">
        <f>IF([@[Request ID]]="","",IFERROR(VLOOKUP([@[Request Type]],'Settings &amp; Lists'!$A$5:$C$8,3,FALSE),""))</f>
        <v/>
      </c>
      <c r="N248" s="21" t="n"/>
      <c r="O248" s="21" t="n"/>
      <c r="P248" s="24">
        <f>IF([@[Request ID]]="","",IFERROR(VLOOKUP([@[Request Type]],'Settings &amp; Lists'!$A$5:$C$8,2,FALSE),""))</f>
        <v/>
      </c>
      <c r="Q248" s="25">
        <f>IF(OR([@[Request ID]]="",[@[Date Received]]="",[@[SLA Days]]=""),"",WORKDAY([@[Date Received]],[@[SLA Days]],'Settings &amp; Lists'!$G$13:$G$22))</f>
        <v/>
      </c>
      <c r="R248" s="24">
        <f>IF(OR([@[Request ID]]="",[@[Date Received]]=""),"",MAX(0,NETWORKDAYS([@[Date Received]],IF([@[Date Closed]]&lt;&gt;"",[@[Date Closed]],TODAY()),'Settings &amp; Lists'!$G$13:$G$22)-1))</f>
        <v/>
      </c>
      <c r="S248" s="24">
        <f>IF(OR([@[Request ID]]="",[@[Date Received]]="",[@[Date Sent]]=""),"",MAX(0,NETWORKDAYS([@[Date Received]],[@[Date Sent]],'Settings &amp; Lists'!$G$13:$G$22)-1))</f>
        <v/>
      </c>
      <c r="T248" s="24">
        <f>IF(OR([@[Request ID]]="",[@[Due Date]]="",OR([@[Status]]="Sent",[@[Status]]="Canceled")),"",IF(TODAY()&lt;=[@[Due Date]],NETWORKDAYS(TODAY(),[@[Due Date]],'Settings &amp; Lists'!$G$13:$G$22)-1,-(NETWORKDAYS([@[Due Date]],TODAY(),'Settings &amp; Lists'!$G$13:$G$22)-1)))</f>
        <v/>
      </c>
      <c r="U248" s="26">
        <f>IF(OR([@[Request ID]]="",[@[Due Date]]="",[@[Status]]="Sent",[@[Status]]="Canceled"),"",IF(TODAY()&gt;[@[Due Date]],"OVERDUE",""))</f>
        <v/>
      </c>
      <c r="V248"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8" s="22" t="n"/>
      <c r="X248" s="21" t="n"/>
    </row>
    <row r="249">
      <c r="A249" s="20" t="n"/>
      <c r="B249" s="21" t="n"/>
      <c r="C249" s="20" t="n"/>
      <c r="D249" s="20" t="n"/>
      <c r="E249" s="20" t="n"/>
      <c r="F249" s="20" t="n"/>
      <c r="G249" s="22" t="n"/>
      <c r="H249" s="20" t="n"/>
      <c r="I249" s="20" t="n"/>
      <c r="J249" s="20" t="n"/>
      <c r="K249" s="22" t="n"/>
      <c r="L249" s="20" t="n"/>
      <c r="M249" s="39">
        <f>IF([@[Request ID]]="","",IFERROR(VLOOKUP([@[Request Type]],'Settings &amp; Lists'!$A$5:$C$8,3,FALSE),""))</f>
        <v/>
      </c>
      <c r="N249" s="21" t="n"/>
      <c r="O249" s="21" t="n"/>
      <c r="P249" s="24">
        <f>IF([@[Request ID]]="","",IFERROR(VLOOKUP([@[Request Type]],'Settings &amp; Lists'!$A$5:$C$8,2,FALSE),""))</f>
        <v/>
      </c>
      <c r="Q249" s="25">
        <f>IF(OR([@[Request ID]]="",[@[Date Received]]="",[@[SLA Days]]=""),"",WORKDAY([@[Date Received]],[@[SLA Days]],'Settings &amp; Lists'!$G$13:$G$22))</f>
        <v/>
      </c>
      <c r="R249" s="24">
        <f>IF(OR([@[Request ID]]="",[@[Date Received]]=""),"",MAX(0,NETWORKDAYS([@[Date Received]],IF([@[Date Closed]]&lt;&gt;"",[@[Date Closed]],TODAY()),'Settings &amp; Lists'!$G$13:$G$22)-1))</f>
        <v/>
      </c>
      <c r="S249" s="24">
        <f>IF(OR([@[Request ID]]="",[@[Date Received]]="",[@[Date Sent]]=""),"",MAX(0,NETWORKDAYS([@[Date Received]],[@[Date Sent]],'Settings &amp; Lists'!$G$13:$G$22)-1))</f>
        <v/>
      </c>
      <c r="T249" s="24">
        <f>IF(OR([@[Request ID]]="",[@[Due Date]]="",OR([@[Status]]="Sent",[@[Status]]="Canceled")),"",IF(TODAY()&lt;=[@[Due Date]],NETWORKDAYS(TODAY(),[@[Due Date]],'Settings &amp; Lists'!$G$13:$G$22)-1,-(NETWORKDAYS([@[Due Date]],TODAY(),'Settings &amp; Lists'!$G$13:$G$22)-1)))</f>
        <v/>
      </c>
      <c r="U249" s="26">
        <f>IF(OR([@[Request ID]]="",[@[Due Date]]="",[@[Status]]="Sent",[@[Status]]="Canceled"),"",IF(TODAY()&gt;[@[Due Date]],"OVERDUE",""))</f>
        <v/>
      </c>
      <c r="V249"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49" s="22" t="n"/>
      <c r="X249" s="21" t="n"/>
    </row>
    <row r="250">
      <c r="A250" s="20" t="n"/>
      <c r="B250" s="21" t="n"/>
      <c r="C250" s="20" t="n"/>
      <c r="D250" s="20" t="n"/>
      <c r="E250" s="20" t="n"/>
      <c r="F250" s="20" t="n"/>
      <c r="G250" s="22" t="n"/>
      <c r="H250" s="20" t="n"/>
      <c r="I250" s="20" t="n"/>
      <c r="J250" s="20" t="n"/>
      <c r="K250" s="22" t="n"/>
      <c r="L250" s="20" t="n"/>
      <c r="M250" s="39">
        <f>IF([@[Request ID]]="","",IFERROR(VLOOKUP([@[Request Type]],'Settings &amp; Lists'!$A$5:$C$8,3,FALSE),""))</f>
        <v/>
      </c>
      <c r="N250" s="21" t="n"/>
      <c r="O250" s="21" t="n"/>
      <c r="P250" s="24">
        <f>IF([@[Request ID]]="","",IFERROR(VLOOKUP([@[Request Type]],'Settings &amp; Lists'!$A$5:$C$8,2,FALSE),""))</f>
        <v/>
      </c>
      <c r="Q250" s="25">
        <f>IF(OR([@[Request ID]]="",[@[Date Received]]="",[@[SLA Days]]=""),"",WORKDAY([@[Date Received]],[@[SLA Days]],'Settings &amp; Lists'!$G$13:$G$22))</f>
        <v/>
      </c>
      <c r="R250" s="24">
        <f>IF(OR([@[Request ID]]="",[@[Date Received]]=""),"",MAX(0,NETWORKDAYS([@[Date Received]],IF([@[Date Closed]]&lt;&gt;"",[@[Date Closed]],TODAY()),'Settings &amp; Lists'!$G$13:$G$22)-1))</f>
        <v/>
      </c>
      <c r="S250" s="24">
        <f>IF(OR([@[Request ID]]="",[@[Date Received]]="",[@[Date Sent]]=""),"",MAX(0,NETWORKDAYS([@[Date Received]],[@[Date Sent]],'Settings &amp; Lists'!$G$13:$G$22)-1))</f>
        <v/>
      </c>
      <c r="T250" s="24">
        <f>IF(OR([@[Request ID]]="",[@[Due Date]]="",OR([@[Status]]="Sent",[@[Status]]="Canceled")),"",IF(TODAY()&lt;=[@[Due Date]],NETWORKDAYS(TODAY(),[@[Due Date]],'Settings &amp; Lists'!$G$13:$G$22)-1,-(NETWORKDAYS([@[Due Date]],TODAY(),'Settings &amp; Lists'!$G$13:$G$22)-1)))</f>
        <v/>
      </c>
      <c r="U250" s="26">
        <f>IF(OR([@[Request ID]]="",[@[Due Date]]="",[@[Status]]="Sent",[@[Status]]="Canceled"),"",IF(TODAY()&gt;[@[Due Date]],"OVERDUE",""))</f>
        <v/>
      </c>
      <c r="V250"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50" s="22" t="n"/>
      <c r="X250" s="21" t="n"/>
    </row>
    <row r="251">
      <c r="A251" s="20" t="n"/>
      <c r="B251" s="21" t="n"/>
      <c r="C251" s="20" t="n"/>
      <c r="D251" s="20" t="n"/>
      <c r="E251" s="20" t="n"/>
      <c r="F251" s="20" t="n"/>
      <c r="G251" s="22" t="n"/>
      <c r="H251" s="20" t="n"/>
      <c r="I251" s="20" t="n"/>
      <c r="J251" s="20" t="n"/>
      <c r="K251" s="22" t="n"/>
      <c r="L251" s="20" t="n"/>
      <c r="M251" s="39">
        <f>IF([@[Request ID]]="","",IFERROR(VLOOKUP([@[Request Type]],'Settings &amp; Lists'!$A$5:$C$8,3,FALSE),""))</f>
        <v/>
      </c>
      <c r="N251" s="21" t="n"/>
      <c r="O251" s="21" t="n"/>
      <c r="P251" s="24">
        <f>IF([@[Request ID]]="","",IFERROR(VLOOKUP([@[Request Type]],'Settings &amp; Lists'!$A$5:$C$8,2,FALSE),""))</f>
        <v/>
      </c>
      <c r="Q251" s="25">
        <f>IF(OR([@[Request ID]]="",[@[Date Received]]="",[@[SLA Days]]=""),"",WORKDAY([@[Date Received]],[@[SLA Days]],'Settings &amp; Lists'!$G$13:$G$22))</f>
        <v/>
      </c>
      <c r="R251" s="24">
        <f>IF(OR([@[Request ID]]="",[@[Date Received]]=""),"",MAX(0,NETWORKDAYS([@[Date Received]],IF([@[Date Closed]]&lt;&gt;"",[@[Date Closed]],TODAY()),'Settings &amp; Lists'!$G$13:$G$22)-1))</f>
        <v/>
      </c>
      <c r="S251" s="24">
        <f>IF(OR([@[Request ID]]="",[@[Date Received]]="",[@[Date Sent]]=""),"",MAX(0,NETWORKDAYS([@[Date Received]],[@[Date Sent]],'Settings &amp; Lists'!$G$13:$G$22)-1))</f>
        <v/>
      </c>
      <c r="T251" s="24">
        <f>IF(OR([@[Request ID]]="",[@[Due Date]]="",OR([@[Status]]="Sent",[@[Status]]="Canceled")),"",IF(TODAY()&lt;=[@[Due Date]],NETWORKDAYS(TODAY(),[@[Due Date]],'Settings &amp; Lists'!$G$13:$G$22)-1,-(NETWORKDAYS([@[Due Date]],TODAY(),'Settings &amp; Lists'!$G$13:$G$22)-1)))</f>
        <v/>
      </c>
      <c r="U251" s="26">
        <f>IF(OR([@[Request ID]]="",[@[Due Date]]="",[@[Status]]="Sent",[@[Status]]="Canceled"),"",IF(TODAY()&gt;[@[Due Date]],"OVERDUE",""))</f>
        <v/>
      </c>
      <c r="V251"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51" s="22" t="n"/>
      <c r="X251" s="21" t="n"/>
    </row>
    <row r="252">
      <c r="A252" s="20" t="n"/>
      <c r="B252" s="21" t="n"/>
      <c r="C252" s="20" t="n"/>
      <c r="D252" s="20" t="n"/>
      <c r="E252" s="20" t="n"/>
      <c r="F252" s="20" t="n"/>
      <c r="G252" s="22" t="n"/>
      <c r="H252" s="20" t="n"/>
      <c r="I252" s="20" t="n"/>
      <c r="J252" s="20" t="n"/>
      <c r="K252" s="22" t="n"/>
      <c r="L252" s="20" t="n"/>
      <c r="M252" s="39">
        <f>IF([@[Request ID]]="","",IFERROR(VLOOKUP([@[Request Type]],'Settings &amp; Lists'!$A$5:$C$8,3,FALSE),""))</f>
        <v/>
      </c>
      <c r="N252" s="21" t="n"/>
      <c r="O252" s="21" t="n"/>
      <c r="P252" s="24">
        <f>IF([@[Request ID]]="","",IFERROR(VLOOKUP([@[Request Type]],'Settings &amp; Lists'!$A$5:$C$8,2,FALSE),""))</f>
        <v/>
      </c>
      <c r="Q252" s="25">
        <f>IF(OR([@[Request ID]]="",[@[Date Received]]="",[@[SLA Days]]=""),"",WORKDAY([@[Date Received]],[@[SLA Days]],'Settings &amp; Lists'!$G$13:$G$22))</f>
        <v/>
      </c>
      <c r="R252" s="24">
        <f>IF(OR([@[Request ID]]="",[@[Date Received]]=""),"",MAX(0,NETWORKDAYS([@[Date Received]],IF([@[Date Closed]]&lt;&gt;"",[@[Date Closed]],TODAY()),'Settings &amp; Lists'!$G$13:$G$22)-1))</f>
        <v/>
      </c>
      <c r="S252" s="24">
        <f>IF(OR([@[Request ID]]="",[@[Date Received]]="",[@[Date Sent]]=""),"",MAX(0,NETWORKDAYS([@[Date Received]],[@[Date Sent]],'Settings &amp; Lists'!$G$13:$G$22)-1))</f>
        <v/>
      </c>
      <c r="T252" s="24">
        <f>IF(OR([@[Request ID]]="",[@[Due Date]]="",OR([@[Status]]="Sent",[@[Status]]="Canceled")),"",IF(TODAY()&lt;=[@[Due Date]],NETWORKDAYS(TODAY(),[@[Due Date]],'Settings &amp; Lists'!$G$13:$G$22)-1,-(NETWORKDAYS([@[Due Date]],TODAY(),'Settings &amp; Lists'!$G$13:$G$22)-1)))</f>
        <v/>
      </c>
      <c r="U252" s="26">
        <f>IF(OR([@[Request ID]]="",[@[Due Date]]="",[@[Status]]="Sent",[@[Status]]="Canceled"),"",IF(TODAY()&gt;[@[Due Date]],"OVERDUE",""))</f>
        <v/>
      </c>
      <c r="V252"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52" s="22" t="n"/>
      <c r="X252" s="21" t="n"/>
    </row>
    <row r="253">
      <c r="A253" s="20" t="n"/>
      <c r="B253" s="21" t="n"/>
      <c r="C253" s="20" t="n"/>
      <c r="D253" s="20" t="n"/>
      <c r="E253" s="20" t="n"/>
      <c r="F253" s="20" t="n"/>
      <c r="G253" s="22" t="n"/>
      <c r="H253" s="20" t="n"/>
      <c r="I253" s="20" t="n"/>
      <c r="J253" s="20" t="n"/>
      <c r="K253" s="22" t="n"/>
      <c r="L253" s="20" t="n"/>
      <c r="M253" s="39">
        <f>IF([@[Request ID]]="","",IFERROR(VLOOKUP([@[Request Type]],'Settings &amp; Lists'!$A$5:$C$8,3,FALSE),""))</f>
        <v/>
      </c>
      <c r="N253" s="21" t="n"/>
      <c r="O253" s="21" t="n"/>
      <c r="P253" s="24">
        <f>IF([@[Request ID]]="","",IFERROR(VLOOKUP([@[Request Type]],'Settings &amp; Lists'!$A$5:$C$8,2,FALSE),""))</f>
        <v/>
      </c>
      <c r="Q253" s="25">
        <f>IF(OR([@[Request ID]]="",[@[Date Received]]="",[@[SLA Days]]=""),"",WORKDAY([@[Date Received]],[@[SLA Days]],'Settings &amp; Lists'!$G$13:$G$22))</f>
        <v/>
      </c>
      <c r="R253" s="24">
        <f>IF(OR([@[Request ID]]="",[@[Date Received]]=""),"",MAX(0,NETWORKDAYS([@[Date Received]],IF([@[Date Closed]]&lt;&gt;"",[@[Date Closed]],TODAY()),'Settings &amp; Lists'!$G$13:$G$22)-1))</f>
        <v/>
      </c>
      <c r="S253" s="24">
        <f>IF(OR([@[Request ID]]="",[@[Date Received]]="",[@[Date Sent]]=""),"",MAX(0,NETWORKDAYS([@[Date Received]],[@[Date Sent]],'Settings &amp; Lists'!$G$13:$G$22)-1))</f>
        <v/>
      </c>
      <c r="T253" s="24">
        <f>IF(OR([@[Request ID]]="",[@[Due Date]]="",OR([@[Status]]="Sent",[@[Status]]="Canceled")),"",IF(TODAY()&lt;=[@[Due Date]],NETWORKDAYS(TODAY(),[@[Due Date]],'Settings &amp; Lists'!$G$13:$G$22)-1,-(NETWORKDAYS([@[Due Date]],TODAY(),'Settings &amp; Lists'!$G$13:$G$22)-1)))</f>
        <v/>
      </c>
      <c r="U253" s="26">
        <f>IF(OR([@[Request ID]]="",[@[Due Date]]="",[@[Status]]="Sent",[@[Status]]="Canceled"),"",IF(TODAY()&gt;[@[Due Date]],"OVERDUE",""))</f>
        <v/>
      </c>
      <c r="V253"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53" s="22" t="n"/>
      <c r="X253" s="21" t="n"/>
    </row>
    <row r="254">
      <c r="A254" s="20" t="n"/>
      <c r="B254" s="21" t="n"/>
      <c r="C254" s="20" t="n"/>
      <c r="D254" s="20" t="n"/>
      <c r="E254" s="20" t="n"/>
      <c r="F254" s="20" t="n"/>
      <c r="G254" s="22" t="n"/>
      <c r="H254" s="20" t="n"/>
      <c r="I254" s="20" t="n"/>
      <c r="J254" s="20" t="n"/>
      <c r="K254" s="22" t="n"/>
      <c r="L254" s="20" t="n"/>
      <c r="M254" s="39">
        <f>IF([@[Request ID]]="","",IFERROR(VLOOKUP([@[Request Type]],'Settings &amp; Lists'!$A$5:$C$8,3,FALSE),""))</f>
        <v/>
      </c>
      <c r="N254" s="21" t="n"/>
      <c r="O254" s="21" t="n"/>
      <c r="P254" s="24">
        <f>IF([@[Request ID]]="","",IFERROR(VLOOKUP([@[Request Type]],'Settings &amp; Lists'!$A$5:$C$8,2,FALSE),""))</f>
        <v/>
      </c>
      <c r="Q254" s="25">
        <f>IF(OR([@[Request ID]]="",[@[Date Received]]="",[@[SLA Days]]=""),"",WORKDAY([@[Date Received]],[@[SLA Days]],'Settings &amp; Lists'!$G$13:$G$22))</f>
        <v/>
      </c>
      <c r="R254" s="24">
        <f>IF(OR([@[Request ID]]="",[@[Date Received]]=""),"",MAX(0,NETWORKDAYS([@[Date Received]],IF([@[Date Closed]]&lt;&gt;"",[@[Date Closed]],TODAY()),'Settings &amp; Lists'!$G$13:$G$22)-1))</f>
        <v/>
      </c>
      <c r="S254" s="24">
        <f>IF(OR([@[Request ID]]="",[@[Date Received]]="",[@[Date Sent]]=""),"",MAX(0,NETWORKDAYS([@[Date Received]],[@[Date Sent]],'Settings &amp; Lists'!$G$13:$G$22)-1))</f>
        <v/>
      </c>
      <c r="T254" s="24">
        <f>IF(OR([@[Request ID]]="",[@[Due Date]]="",OR([@[Status]]="Sent",[@[Status]]="Canceled")),"",IF(TODAY()&lt;=[@[Due Date]],NETWORKDAYS(TODAY(),[@[Due Date]],'Settings &amp; Lists'!$G$13:$G$22)-1,-(NETWORKDAYS([@[Due Date]],TODAY(),'Settings &amp; Lists'!$G$13:$G$22)-1)))</f>
        <v/>
      </c>
      <c r="U254" s="26">
        <f>IF(OR([@[Request ID]]="",[@[Due Date]]="",[@[Status]]="Sent",[@[Status]]="Canceled"),"",IF(TODAY()&gt;[@[Due Date]],"OVERDUE",""))</f>
        <v/>
      </c>
      <c r="V254"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54" s="22" t="n"/>
      <c r="X254" s="21" t="n"/>
    </row>
    <row r="255">
      <c r="A255" s="20" t="n"/>
      <c r="B255" s="21" t="n"/>
      <c r="C255" s="20" t="n"/>
      <c r="D255" s="20" t="n"/>
      <c r="E255" s="20" t="n"/>
      <c r="F255" s="20" t="n"/>
      <c r="G255" s="22" t="n"/>
      <c r="H255" s="20" t="n"/>
      <c r="I255" s="20" t="n"/>
      <c r="J255" s="20" t="n"/>
      <c r="K255" s="22" t="n"/>
      <c r="L255" s="20" t="n"/>
      <c r="M255" s="39">
        <f>IF([@[Request ID]]="","",IFERROR(VLOOKUP([@[Request Type]],'Settings &amp; Lists'!$A$5:$C$8,3,FALSE),""))</f>
        <v/>
      </c>
      <c r="N255" s="21" t="n"/>
      <c r="O255" s="21" t="n"/>
      <c r="P255" s="24">
        <f>IF([@[Request ID]]="","",IFERROR(VLOOKUP([@[Request Type]],'Settings &amp; Lists'!$A$5:$C$8,2,FALSE),""))</f>
        <v/>
      </c>
      <c r="Q255" s="25">
        <f>IF(OR([@[Request ID]]="",[@[Date Received]]="",[@[SLA Days]]=""),"",WORKDAY([@[Date Received]],[@[SLA Days]],'Settings &amp; Lists'!$G$13:$G$22))</f>
        <v/>
      </c>
      <c r="R255" s="24">
        <f>IF(OR([@[Request ID]]="",[@[Date Received]]=""),"",MAX(0,NETWORKDAYS([@[Date Received]],IF([@[Date Closed]]&lt;&gt;"",[@[Date Closed]],TODAY()),'Settings &amp; Lists'!$G$13:$G$22)-1))</f>
        <v/>
      </c>
      <c r="S255" s="24">
        <f>IF(OR([@[Request ID]]="",[@[Date Received]]="",[@[Date Sent]]=""),"",MAX(0,NETWORKDAYS([@[Date Received]],[@[Date Sent]],'Settings &amp; Lists'!$G$13:$G$22)-1))</f>
        <v/>
      </c>
      <c r="T255" s="24">
        <f>IF(OR([@[Request ID]]="",[@[Due Date]]="",OR([@[Status]]="Sent",[@[Status]]="Canceled")),"",IF(TODAY()&lt;=[@[Due Date]],NETWORKDAYS(TODAY(),[@[Due Date]],'Settings &amp; Lists'!$G$13:$G$22)-1,-(NETWORKDAYS([@[Due Date]],TODAY(),'Settings &amp; Lists'!$G$13:$G$22)-1)))</f>
        <v/>
      </c>
      <c r="U255" s="26">
        <f>IF(OR([@[Request ID]]="",[@[Due Date]]="",[@[Status]]="Sent",[@[Status]]="Canceled"),"",IF(TODAY()&gt;[@[Due Date]],"OVERDUE",""))</f>
        <v/>
      </c>
      <c r="V255" s="27">
        <f>IF([@[Request ID]]="","",IF(COUNTIF(tblRequests[Request ID],[@[Request ID]])&gt;1,"Duplicate Request ID",IF([@[Date Received]]="","Missing date received",IF([@[Date Received]]&gt;TODAY(),"Date received is in the future",IF([@[Requester Initials]]="","Missing requester initials",IF([@[Requester Reference ID]]="","Missing requester reference ID",IF([@[Request Type]]="","Missing request type",IF([@[Delivery Method]]="","Missing delivery method",IF([@[Assigned To]]="","Missing assignee",IF([@[Priority]]="","Missing priority",IF([@[Status]]="","Missing status",IF(AND([@[Status]]="On Hold",[@[Hold Reason]]=""),"Missing hold reason",IF(AND([@[Amount Due]]&gt;0,[@[Fee Status]]=""),"Missing fee status",IF(AND([@[Status]]="Sent",[@[Date Sent]]=""),"Missing date sent",IF(AND(OR([@[Status]]="Sent",[@[Status]]="Canceled"),[@[Date Closed]]=""),"Missing date closed",IF(AND([@[Date Sent]]&lt;&gt;"",[@[Date Sent]]&lt;[@[Date Received]]),"Date sent is before receipt",IF(AND([@[Date Closed]]&lt;&gt;"",[@[Date Closed]]&lt;[@[Date Received]]),"Date closed is before receipt",IF([@[Last Updated]]="","Missing last updated date",IF([@[Last Updated]]&gt;TODAY(),"Last updated is in the future","OK"))))))))))))))))))</f>
        <v/>
      </c>
      <c r="W255" s="22" t="n"/>
      <c r="X255" s="21" t="n"/>
    </row>
  </sheetData>
  <autoFilter ref="A5:X255"/>
  <mergeCells count="1">
    <mergeCell ref="A1:X1"/>
  </mergeCells>
  <conditionalFormatting sqref="A6:X255">
    <cfRule type="expression" priority="1" dxfId="0" stopIfTrue="1">
      <formula>$U6="OVERDUE"</formula>
    </cfRule>
    <cfRule type="expression" priority="2" dxfId="3">
      <formula>AND($A6&lt;&gt;"",$T6&gt;=0,$T6&lt;=3,$U6&lt;&gt;"OVERDUE",$J6&lt;&gt;"Sent",$J6&lt;&gt;"Canceled")</formula>
    </cfRule>
  </conditionalFormatting>
  <conditionalFormatting sqref="J6:K255">
    <cfRule type="expression" priority="3" dxfId="4">
      <formula>$J6="On Hold"</formula>
    </cfRule>
  </conditionalFormatting>
  <conditionalFormatting sqref="I6:I255">
    <cfRule type="expression" priority="4" dxfId="0">
      <formula>$I6="High"</formula>
    </cfRule>
  </conditionalFormatting>
  <conditionalFormatting sqref="J6:J255">
    <cfRule type="expression" priority="5" dxfId="2">
      <formula>$J6="Sent"</formula>
    </cfRule>
    <cfRule type="expression" priority="6" dxfId="5">
      <formula>$J6="Canceled"</formula>
    </cfRule>
  </conditionalFormatting>
  <conditionalFormatting sqref="V6:V255">
    <cfRule type="expression" priority="7" dxfId="6">
      <formula>AND($V6&lt;&gt;"",$V6&lt;&gt;"OK")</formula>
    </cfRule>
    <cfRule type="expression" priority="8" dxfId="2">
      <formula>$V6="OK"</formula>
    </cfRule>
  </conditionalFormatting>
  <conditionalFormatting sqref="A6:A255">
    <cfRule type="expression" priority="9" dxfId="6">
      <formula>AND(A6&lt;&gt;"",COUNTIF($A$6:$A$255,A6)&gt;1)</formula>
    </cfRule>
  </conditionalFormatting>
  <dataValidations count="14">
    <dataValidation sqref="A6:A255" showDropDown="0" showInputMessage="0" showErrorMessage="1" allowBlank="0" errorTitle="Invalid Request ID" error="Use REQ- followed by six digits, such as REQ-000101." type="custom" errorStyle="stop">
      <formula1>OR(A6="",AND(LEFT(A6,4)="REQ-",LEN(A6)=10,ISNUMBER(--RIGHT(A6,6))))</formula1>
    </dataValidation>
    <dataValidation sqref="B6:B255" showDropDown="0" showInputMessage="0" showErrorMessage="1" allowBlank="0" errorTitle="Invalid Date" error="Enter a date from 01/01/2020 through today." type="date" operator="between">
      <formula1>DATE(2020,1,1)</formula1>
      <formula2>TODAY()</formula2>
    </dataValidation>
    <dataValidation sqref="C6:C255" showDropDown="0" showInputMessage="1" showErrorMessage="0" allowBlank="0" promptTitle="Requester Initials" prompt="Enter 2 to 5 initials only." type="custom">
      <formula1>OR(C6="",AND(LEN(C6)&gt;=2,LEN(C6)&lt;=5))</formula1>
    </dataValidation>
    <dataValidation sqref="D6:D255" showDropDown="0" showInputMessage="0" showErrorMessage="1" allowBlank="0" errorTitle="Reference Too Long" error="Use an opaque internal reference of 20 characters or fewer." type="custom">
      <formula1>OR(D6="",LEN(D6)&lt;=20)</formula1>
    </dataValidation>
    <dataValidation sqref="E6:E255" showDropDown="0" showInputMessage="0" showErrorMessage="1" allowBlank="0" errorTitle="Select a Listed Value" error="Choose a value from the dropdown list." type="list">
      <formula1>INDIRECT("'Settings &amp; Lists'!$A$5:$A$8")</formula1>
    </dataValidation>
    <dataValidation sqref="F6:F255" showDropDown="0" showInputMessage="0" showErrorMessage="1" allowBlank="0" errorTitle="Select a Listed Value" error="Choose a value from the dropdown list." type="list">
      <formula1>INDIRECT("'Settings &amp; Lists'!$E$5:$E$8")</formula1>
    </dataValidation>
    <dataValidation sqref="H6:H255" showDropDown="0" showInputMessage="0" showErrorMessage="1" allowBlank="0" errorTitle="Select a Listed Value" error="Choose a value from the dropdown list." type="list">
      <formula1>INDIRECT("'Settings &amp; Lists'!$G$5:$G$8")</formula1>
    </dataValidation>
    <dataValidation sqref="I6:I255" showDropDown="0" showInputMessage="0" showErrorMessage="1" allowBlank="0" errorTitle="Select a Listed Value" error="Choose a value from the dropdown list." type="list">
      <formula1>INDIRECT("'Settings &amp; Lists'!$I$5:$I$7")</formula1>
    </dataValidation>
    <dataValidation sqref="J6:J255" showDropDown="0" showInputMessage="0" showErrorMessage="1" allowBlank="0" errorTitle="Select a Listed Value" error="Choose a value from the dropdown list." type="list">
      <formula1>INDIRECT("'Settings &amp; Lists'!$K$5:$K$11")</formula1>
    </dataValidation>
    <dataValidation sqref="K6:K255" showDropDown="0" showInputMessage="0" showErrorMessage="1" allowBlank="0" errorTitle="Select a Listed Value" error="Choose a value from the dropdown list." type="list">
      <formula1>INDIRECT("'Settings &amp; Lists'!$M$5:$M$10")</formula1>
    </dataValidation>
    <dataValidation sqref="L6:L255" showDropDown="0" showInputMessage="0" showErrorMessage="1" allowBlank="0" errorTitle="Select a Listed Value" error="Choose a value from the dropdown list." type="list">
      <formula1>INDIRECT("'Settings &amp; Lists'!$E$13:$E$17")</formula1>
    </dataValidation>
    <dataValidation sqref="N6:O255" showDropDown="0" showInputMessage="0" showErrorMessage="1" allowBlank="0" errorTitle="Invalid Date" error="Enter a date from 01/01/2020 through today." type="date" operator="between">
      <formula1>DATE(2020,1,1)</formula1>
      <formula2>TODAY()</formula2>
    </dataValidation>
    <dataValidation sqref="W6:W255" showDropDown="0" showInputMessage="0" showErrorMessage="1" allowBlank="0" errorTitle="Note Too Long" error="Enter no more than 250 characters." type="custom">
      <formula1>OR(W6="",LEN(W6)&lt;=250)</formula1>
    </dataValidation>
    <dataValidation sqref="X6:X255" showDropDown="0" showInputMessage="0" showErrorMessage="1" allowBlank="0" errorTitle="Invalid Date" error="Enter a date from 01/01/2020 through today." type="date" operator="between">
      <formula1>DATE(2020,1,1)</formula1>
      <formula2>TODAY()</formula2>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N22"/>
  <sheetViews>
    <sheetView showGridLines="0" workbookViewId="0">
      <pane ySplit="3" topLeftCell="A4" activePane="bottomLeft" state="frozen"/>
      <selection pane="bottomLeft" activeCell="A1" sqref="A1"/>
    </sheetView>
  </sheetViews>
  <sheetFormatPr baseColWidth="8" defaultRowHeight="15"/>
  <cols>
    <col width="25" customWidth="1" min="1" max="1"/>
    <col width="19" customWidth="1" min="2" max="2"/>
    <col width="14" customWidth="1" min="3" max="3"/>
    <col width="3" customWidth="1" min="4" max="4"/>
    <col width="29" customWidth="1" min="5" max="5"/>
    <col width="3" customWidth="1" min="6" max="6"/>
    <col width="18" customWidth="1" min="7" max="7"/>
    <col width="23" customWidth="1" min="8" max="8"/>
    <col width="14" customWidth="1" min="9" max="9"/>
    <col width="3" customWidth="1" min="10" max="10"/>
    <col width="24" customWidth="1" min="11" max="11"/>
    <col width="3" customWidth="1" min="12" max="12"/>
    <col width="31" customWidth="1" min="13" max="13"/>
    <col width="12" customWidth="1" min="14" max="14"/>
  </cols>
  <sheetData>
    <row r="1" ht="28" customHeight="1">
      <c r="A1" s="1" t="inlineStr">
        <is>
          <t>Settings &amp; Lists</t>
        </is>
      </c>
    </row>
    <row r="2" ht="30" customHeight="1">
      <c r="A2" s="5" t="inlineStr">
        <is>
          <t>Update service levels, fees, staff names, and holidays as local procedures change. Keep each list contiguous with no blank rows.</t>
        </is>
      </c>
    </row>
    <row r="4">
      <c r="A4" s="28" t="inlineStr">
        <is>
          <t>Request Type</t>
        </is>
      </c>
      <c r="B4" s="28" t="inlineStr">
        <is>
          <t>SLA Business Days</t>
        </is>
      </c>
      <c r="C4" s="28" t="inlineStr">
        <is>
          <t>Default Fee</t>
        </is>
      </c>
      <c r="E4" s="28" t="inlineStr">
        <is>
          <t>Delivery Method</t>
        </is>
      </c>
      <c r="G4" s="28" t="inlineStr">
        <is>
          <t>Assigned To</t>
        </is>
      </c>
      <c r="I4" s="28" t="inlineStr">
        <is>
          <t>Priority</t>
        </is>
      </c>
      <c r="K4" s="28" t="inlineStr">
        <is>
          <t>Status</t>
        </is>
      </c>
      <c r="M4" s="28" t="inlineStr">
        <is>
          <t>Hold Reason</t>
        </is>
      </c>
    </row>
    <row r="5">
      <c r="A5" s="29" t="inlineStr">
        <is>
          <t>Official Electronic</t>
        </is>
      </c>
      <c r="B5" s="30" t="n">
        <v>3</v>
      </c>
      <c r="C5" s="40" t="n">
        <v>8</v>
      </c>
      <c r="E5" s="29" t="inlineStr">
        <is>
          <t>Secure Electronic Delivery</t>
        </is>
      </c>
      <c r="G5" s="29" t="inlineStr">
        <is>
          <t>Morgan Lee</t>
        </is>
      </c>
      <c r="I5" s="29" t="inlineStr">
        <is>
          <t>Low</t>
        </is>
      </c>
      <c r="K5" s="29" t="inlineStr">
        <is>
          <t>New</t>
        </is>
      </c>
      <c r="M5" s="29" t="inlineStr">
        <is>
          <t>Identity Documentation Needed</t>
        </is>
      </c>
    </row>
    <row r="6">
      <c r="A6" s="29" t="inlineStr">
        <is>
          <t>Official Paper</t>
        </is>
      </c>
      <c r="B6" s="30" t="n">
        <v>5</v>
      </c>
      <c r="C6" s="40" t="n">
        <v>12</v>
      </c>
      <c r="E6" s="29" t="inlineStr">
        <is>
          <t>U.S. Mail</t>
        </is>
      </c>
      <c r="G6" s="29" t="inlineStr">
        <is>
          <t>Casey Brooks</t>
        </is>
      </c>
      <c r="I6" s="29" t="inlineStr">
        <is>
          <t>Normal</t>
        </is>
      </c>
      <c r="K6" s="29" t="inlineStr">
        <is>
          <t>In Review</t>
        </is>
      </c>
      <c r="M6" s="29" t="inlineStr">
        <is>
          <t>Authorization Needed</t>
        </is>
      </c>
    </row>
    <row r="7">
      <c r="A7" s="29" t="inlineStr">
        <is>
          <t>Rush Official Paper</t>
        </is>
      </c>
      <c r="B7" s="30" t="n">
        <v>2</v>
      </c>
      <c r="C7" s="40" t="n">
        <v>25</v>
      </c>
      <c r="E7" s="29" t="inlineStr">
        <is>
          <t>Overnight Courier</t>
        </is>
      </c>
      <c r="G7" s="29" t="inlineStr">
        <is>
          <t>Jordan Kim</t>
        </is>
      </c>
      <c r="I7" s="29" t="inlineStr">
        <is>
          <t>High</t>
        </is>
      </c>
      <c r="K7" s="29" t="inlineStr">
        <is>
          <t>Awaiting Information</t>
        </is>
      </c>
      <c r="M7" s="29" t="inlineStr">
        <is>
          <t>Record Research Needed</t>
        </is>
      </c>
    </row>
    <row r="8">
      <c r="A8" s="29" t="inlineStr">
        <is>
          <t>Unofficial Transcript</t>
        </is>
      </c>
      <c r="B8" s="30" t="n">
        <v>2</v>
      </c>
      <c r="C8" s="40" t="n">
        <v>0</v>
      </c>
      <c r="E8" s="29" t="inlineStr">
        <is>
          <t>Customer Pickup</t>
        </is>
      </c>
      <c r="G8" s="29" t="inlineStr">
        <is>
          <t>Taylor Reed</t>
        </is>
      </c>
      <c r="K8" s="29" t="inlineStr">
        <is>
          <t>On Hold</t>
        </is>
      </c>
      <c r="M8" s="29" t="inlineStr">
        <is>
          <t>Destination Details Needed</t>
        </is>
      </c>
    </row>
    <row r="9">
      <c r="K9" s="29" t="inlineStr">
        <is>
          <t>Ready to Send</t>
        </is>
      </c>
      <c r="M9" s="29" t="inlineStr">
        <is>
          <t>Fee Review Needed</t>
        </is>
      </c>
    </row>
    <row r="10">
      <c r="K10" s="29" t="inlineStr">
        <is>
          <t>Sent</t>
        </is>
      </c>
      <c r="M10" s="29" t="inlineStr">
        <is>
          <t>Other Operational Hold</t>
        </is>
      </c>
    </row>
    <row r="11">
      <c r="K11" s="29" t="inlineStr">
        <is>
          <t>Canceled</t>
        </is>
      </c>
    </row>
    <row r="12">
      <c r="E12" s="28" t="inlineStr">
        <is>
          <t>Fee Status</t>
        </is>
      </c>
      <c r="G12" s="28" t="inlineStr">
        <is>
          <t>Holiday Date</t>
        </is>
      </c>
      <c r="H12" s="28" t="inlineStr">
        <is>
          <t>Holiday Name</t>
        </is>
      </c>
    </row>
    <row r="13">
      <c r="E13" s="29" t="inlineStr">
        <is>
          <t>Not Required</t>
        </is>
      </c>
      <c r="G13" s="32" t="n">
        <v>46023</v>
      </c>
      <c r="H13" s="29" t="inlineStr">
        <is>
          <t>New Year's Day</t>
        </is>
      </c>
    </row>
    <row r="14">
      <c r="E14" s="29" t="inlineStr">
        <is>
          <t>Pending</t>
        </is>
      </c>
      <c r="G14" s="32" t="n">
        <v>46041</v>
      </c>
      <c r="H14" s="29" t="inlineStr">
        <is>
          <t>Office Holiday</t>
        </is>
      </c>
      <c r="K14" s="28" t="inlineStr">
        <is>
          <t>Settings Check</t>
        </is>
      </c>
      <c r="N14" s="28" t="inlineStr">
        <is>
          <t>Result</t>
        </is>
      </c>
    </row>
    <row r="15">
      <c r="E15" s="29" t="inlineStr">
        <is>
          <t>Paid</t>
        </is>
      </c>
      <c r="G15" s="32" t="n">
        <v>46167</v>
      </c>
      <c r="H15" s="29" t="inlineStr">
        <is>
          <t>Office Holiday</t>
        </is>
      </c>
      <c r="K15" s="33" t="inlineStr">
        <is>
          <t>Duplicate Request Types</t>
        </is>
      </c>
      <c r="N15" s="34">
        <f>SUMPRODUCT((A5:A8&lt;&gt;"")*(COUNTIF(A5:A8,A5:A8)&gt;1))</f>
        <v/>
      </c>
    </row>
    <row r="16">
      <c r="E16" s="29" t="inlineStr">
        <is>
          <t>Waived</t>
        </is>
      </c>
      <c r="G16" s="32" t="n">
        <v>46192</v>
      </c>
      <c r="H16" s="29" t="inlineStr">
        <is>
          <t>Office Holiday</t>
        </is>
      </c>
      <c r="K16" s="33" t="inlineStr">
        <is>
          <t>Duplicate Assignees</t>
        </is>
      </c>
      <c r="N16" s="34">
        <f>SUMPRODUCT((G5:G8&lt;&gt;"")*(COUNTIF(G5:G8,G5:G8)&gt;1))</f>
        <v/>
      </c>
    </row>
    <row r="17">
      <c r="E17" s="29" t="inlineStr">
        <is>
          <t>Refunded</t>
        </is>
      </c>
      <c r="G17" s="32" t="n">
        <v>46206</v>
      </c>
      <c r="H17" s="29" t="inlineStr">
        <is>
          <t>Office Holiday</t>
        </is>
      </c>
      <c r="K17" s="33" t="inlineStr">
        <is>
          <t>Duplicate Holiday Dates</t>
        </is>
      </c>
      <c r="N17" s="34">
        <f>SUMPRODUCT((G13:G22&lt;&gt;"")*(COUNTIF(G13:G22,G13:G22)&gt;1))</f>
        <v/>
      </c>
    </row>
    <row r="18">
      <c r="G18" s="32" t="n">
        <v>46272</v>
      </c>
      <c r="H18" s="29" t="inlineStr">
        <is>
          <t>Office Holiday</t>
        </is>
      </c>
      <c r="K18" s="33" t="inlineStr">
        <is>
          <t>Blank SLA Values</t>
        </is>
      </c>
      <c r="N18" s="34">
        <f>COUNTBLANK(B5:B8)</f>
        <v/>
      </c>
    </row>
    <row r="19">
      <c r="G19" s="32" t="n">
        <v>46352</v>
      </c>
      <c r="H19" s="29" t="inlineStr">
        <is>
          <t>Office Holiday</t>
        </is>
      </c>
      <c r="K19" s="33" t="inlineStr">
        <is>
          <t>Negative Fees</t>
        </is>
      </c>
      <c r="N19" s="34">
        <f>COUNTIF(C5:C8,"&lt;0")</f>
        <v/>
      </c>
    </row>
    <row r="20">
      <c r="G20" s="32" t="n">
        <v>46353</v>
      </c>
      <c r="H20" s="29" t="inlineStr">
        <is>
          <t>Office Closure</t>
        </is>
      </c>
    </row>
    <row r="21">
      <c r="G21" s="32" t="n">
        <v>46380</v>
      </c>
      <c r="H21" s="29" t="inlineStr">
        <is>
          <t>Office Closure</t>
        </is>
      </c>
    </row>
    <row r="22">
      <c r="G22" s="32" t="n">
        <v>46381</v>
      </c>
      <c r="H22" s="29" t="inlineStr">
        <is>
          <t>Christmas Day</t>
        </is>
      </c>
    </row>
  </sheetData>
  <mergeCells count="1">
    <mergeCell ref="A1:N1"/>
  </mergeCells>
  <conditionalFormatting sqref="N15:N19">
    <cfRule type="cellIs" priority="1" operator="equal" dxfId="2">
      <formula>0</formula>
    </cfRule>
    <cfRule type="cellIs" priority="2" operator="greaterThan" dxfId="0">
      <formula>0</formula>
    </cfRule>
  </conditionalFormatting>
  <dataValidations count="2">
    <dataValidation sqref="B5:B8" showDropDown="0" showInputMessage="0" showErrorMessage="1" allowBlank="0" errorTitle="Invalid SLA" error="Enter a whole number from 0 through 30." type="whole" operator="between">
      <formula1>0</formula1>
      <formula2>30</formula2>
    </dataValidation>
    <dataValidation sqref="C5:C8" showDropDown="0" showInputMessage="0" showErrorMessage="1" allowBlank="0" errorTitle="Invalid Default Fee" error="Enter an amount from $0.00 through $500.00." type="decimal" operator="between">
      <formula1>0</formula1>
      <formula2>500</formula2>
    </dataValidation>
  </dataValidations>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xl/worksheets/sheet4.xml><?xml version="1.0" encoding="utf-8"?>
<worksheet xmlns="http://schemas.openxmlformats.org/spreadsheetml/2006/main">
  <sheetPr>
    <outlinePr summaryBelow="1" summaryRight="1"/>
    <pageSetUpPr/>
  </sheetPr>
  <dimension ref="A1:H42"/>
  <sheetViews>
    <sheetView showGridLines="0" workbookViewId="0">
      <pane ySplit="2" topLeftCell="A3"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18" customWidth="1" min="5" max="5"/>
    <col width="18" customWidth="1" min="6" max="6"/>
    <col width="18" customWidth="1" min="7" max="7"/>
    <col width="18" customWidth="1" min="8" max="8"/>
  </cols>
  <sheetData>
    <row r="1" ht="28" customHeight="1">
      <c r="A1" s="1" t="inlineStr">
        <is>
          <t>Transcript Request Tracker Instructions</t>
        </is>
      </c>
    </row>
    <row r="3">
      <c r="A3" s="35" t="inlineStr">
        <is>
          <t>Workbook Purpose</t>
        </is>
      </c>
      <c r="B3" s="35" t="n"/>
      <c r="C3" s="35" t="n"/>
      <c r="D3" s="35" t="n"/>
      <c r="E3" s="35" t="n"/>
      <c r="F3" s="35" t="n"/>
      <c r="G3" s="35" t="n"/>
      <c r="H3" s="35" t="n"/>
    </row>
    <row r="4" ht="42" customHeight="1">
      <c r="A4" s="36" t="inlineStr">
        <is>
          <t>Use this workbook to track transcript requests from receipt through delivery or cancellation, monitor due dates, and identify records that need review.</t>
        </is>
      </c>
      <c r="B4" s="13" t="n"/>
      <c r="C4" s="13" t="n"/>
      <c r="D4" s="13" t="n"/>
      <c r="E4" s="13" t="n"/>
      <c r="F4" s="13" t="n"/>
      <c r="G4" s="13" t="n"/>
      <c r="H4" s="13" t="n"/>
    </row>
    <row r="6">
      <c r="A6" s="35" t="inlineStr">
        <is>
          <t>Getting Started</t>
        </is>
      </c>
      <c r="B6" s="35" t="n"/>
      <c r="C6" s="35" t="n"/>
      <c r="D6" s="35" t="n"/>
      <c r="E6" s="35" t="n"/>
      <c r="F6" s="35" t="n"/>
      <c r="G6" s="35" t="n"/>
      <c r="H6" s="35" t="n"/>
    </row>
    <row r="7" ht="112" customHeight="1">
      <c r="A7" s="36" t="inlineStr">
        <is>
          <t>1. Open Settings &amp; Lists and confirm service levels, default fees, staff names, and office holidays.
2. Go to Request Tracker.
3. Enter one request per row in the gold cells.
4. Use the dropdown lists rather than typing new status or category labels.
5. Review the calculated due date, overdue flag, and data check.
6. Update Status, Date Sent, Date Closed, Notes, and Last Updated as work progresses.
7. Review Dashboard for workload and exceptions.</t>
        </is>
      </c>
      <c r="B7" s="13" t="n"/>
      <c r="C7" s="13" t="n"/>
      <c r="D7" s="13" t="n"/>
      <c r="E7" s="13" t="n"/>
      <c r="F7" s="13" t="n"/>
      <c r="G7" s="13" t="n"/>
      <c r="H7" s="13" t="n"/>
    </row>
    <row r="9">
      <c r="A9" s="35" t="inlineStr">
        <is>
          <t>Status Guidance</t>
        </is>
      </c>
      <c r="B9" s="35" t="n"/>
      <c r="C9" s="35" t="n"/>
      <c r="D9" s="35" t="n"/>
      <c r="E9" s="35" t="n"/>
      <c r="F9" s="35" t="n"/>
      <c r="G9" s="35" t="n"/>
      <c r="H9" s="35" t="n"/>
    </row>
    <row r="10">
      <c r="A10" s="12" t="inlineStr">
        <is>
          <t>Status</t>
        </is>
      </c>
      <c r="B10" s="12" t="inlineStr">
        <is>
          <t>Operational Use</t>
        </is>
      </c>
      <c r="C10" s="12" t="n"/>
      <c r="D10" s="12" t="n"/>
      <c r="E10" s="12" t="n"/>
      <c r="F10" s="12" t="n"/>
      <c r="G10" s="12" t="n"/>
      <c r="H10" s="12" t="n"/>
    </row>
    <row r="11" ht="28" customHeight="1">
      <c r="A11" s="37" t="inlineStr">
        <is>
          <t>New</t>
        </is>
      </c>
      <c r="B11" s="37" t="inlineStr">
        <is>
          <t>Request has been received but not reviewed.</t>
        </is>
      </c>
      <c r="C11" s="37" t="n"/>
      <c r="D11" s="37" t="n"/>
      <c r="E11" s="37" t="n"/>
      <c r="F11" s="37" t="n"/>
      <c r="G11" s="37" t="n"/>
      <c r="H11" s="37" t="n"/>
    </row>
    <row r="12" ht="28" customHeight="1">
      <c r="A12" s="38" t="inlineStr">
        <is>
          <t>In Review</t>
        </is>
      </c>
      <c r="B12" s="38" t="inlineStr">
        <is>
          <t>Staff are reviewing the request or associated records.</t>
        </is>
      </c>
      <c r="C12" s="38" t="n"/>
      <c r="D12" s="38" t="n"/>
      <c r="E12" s="38" t="n"/>
      <c r="F12" s="38" t="n"/>
      <c r="G12" s="38" t="n"/>
      <c r="H12" s="38" t="n"/>
    </row>
    <row r="13" ht="28" customHeight="1">
      <c r="A13" s="37" t="inlineStr">
        <is>
          <t>Awaiting Information</t>
        </is>
      </c>
      <c r="B13" s="37" t="inlineStr">
        <is>
          <t>Additional information is needed from the requester or destination.</t>
        </is>
      </c>
      <c r="C13" s="37" t="n"/>
      <c r="D13" s="37" t="n"/>
      <c r="E13" s="37" t="n"/>
      <c r="F13" s="37" t="n"/>
      <c r="G13" s="37" t="n"/>
      <c r="H13" s="37" t="n"/>
    </row>
    <row r="14" ht="28" customHeight="1">
      <c r="A14" s="38" t="inlineStr">
        <is>
          <t>On Hold</t>
        </is>
      </c>
      <c r="B14" s="38" t="inlineStr">
        <is>
          <t>Work is paused for a documented operational reason.</t>
        </is>
      </c>
      <c r="C14" s="38" t="n"/>
      <c r="D14" s="38" t="n"/>
      <c r="E14" s="38" t="n"/>
      <c r="F14" s="38" t="n"/>
      <c r="G14" s="38" t="n"/>
      <c r="H14" s="38" t="n"/>
    </row>
    <row r="15" ht="28" customHeight="1">
      <c r="A15" s="37" t="inlineStr">
        <is>
          <t>Ready to Send</t>
        </is>
      </c>
      <c r="B15" s="37" t="inlineStr">
        <is>
          <t>Processing is complete and the transcript is ready for delivery.</t>
        </is>
      </c>
      <c r="C15" s="37" t="n"/>
      <c r="D15" s="37" t="n"/>
      <c r="E15" s="37" t="n"/>
      <c r="F15" s="37" t="n"/>
      <c r="G15" s="37" t="n"/>
      <c r="H15" s="37" t="n"/>
    </row>
    <row r="16" ht="28" customHeight="1">
      <c r="A16" s="38" t="inlineStr">
        <is>
          <t>Sent</t>
        </is>
      </c>
      <c r="B16" s="38" t="inlineStr">
        <is>
          <t>The transcript has been delivered or released.</t>
        </is>
      </c>
      <c r="C16" s="38" t="n"/>
      <c r="D16" s="38" t="n"/>
      <c r="E16" s="38" t="n"/>
      <c r="F16" s="38" t="n"/>
      <c r="G16" s="38" t="n"/>
      <c r="H16" s="38" t="n"/>
    </row>
    <row r="17" ht="28" customHeight="1">
      <c r="A17" s="37" t="inlineStr">
        <is>
          <t>Canceled</t>
        </is>
      </c>
      <c r="B17" s="37" t="inlineStr">
        <is>
          <t>The request will not be completed.</t>
        </is>
      </c>
      <c r="C17" s="37" t="n"/>
      <c r="D17" s="37" t="n"/>
      <c r="E17" s="37" t="n"/>
      <c r="F17" s="37" t="n"/>
      <c r="G17" s="37" t="n"/>
      <c r="H17" s="37" t="n"/>
    </row>
    <row r="18">
      <c r="A18" s="35" t="inlineStr">
        <is>
          <t>Date Guidance</t>
        </is>
      </c>
      <c r="B18" s="35" t="n"/>
      <c r="C18" s="35" t="n"/>
      <c r="D18" s="35" t="n"/>
      <c r="E18" s="35" t="n"/>
      <c r="F18" s="35" t="n"/>
      <c r="G18" s="35" t="n"/>
      <c r="H18" s="35" t="n"/>
    </row>
    <row r="19" ht="90" customHeight="1">
      <c r="A19" s="36" t="inlineStr">
        <is>
          <t>• Date Received is the date the office accepted the request for processing.
• Date Sent is the date the transcript was released or delivered.
• Date Closed is required for Sent and Canceled requests.
• Last Updated is the date the row was last reviewed or changed.
• Due dates and turnaround calculations use business days and the holiday list on Settings &amp; Lists.</t>
        </is>
      </c>
      <c r="B19" s="13" t="n"/>
      <c r="C19" s="13" t="n"/>
      <c r="D19" s="13" t="n"/>
      <c r="E19" s="13" t="n"/>
      <c r="F19" s="13" t="n"/>
      <c r="G19" s="13" t="n"/>
      <c r="H19" s="13" t="n"/>
    </row>
    <row r="25">
      <c r="A25" s="35" t="inlineStr">
        <is>
          <t>Data-Minimization Notice</t>
        </is>
      </c>
      <c r="B25" s="35" t="n"/>
      <c r="C25" s="35" t="n"/>
      <c r="D25" s="35" t="n"/>
      <c r="E25" s="35" t="n"/>
      <c r="F25" s="35" t="n"/>
      <c r="G25" s="35" t="n"/>
      <c r="H25" s="35" t="n"/>
    </row>
    <row r="26" ht="72" customHeight="1">
      <c r="A26" s="36" t="inlineStr">
        <is>
          <t>Do not enter dates of birth, Social Security numbers, home addresses, payment card data, identity-document numbers, transcript contents, grades, or other unnecessary sensitive information. Use initials and an opaque internal reference ID.</t>
        </is>
      </c>
      <c r="B26" s="13" t="n"/>
      <c r="C26" s="13" t="n"/>
      <c r="D26" s="13" t="n"/>
      <c r="E26" s="13" t="n"/>
      <c r="F26" s="13" t="n"/>
      <c r="G26" s="13" t="n"/>
      <c r="H26" s="13" t="n"/>
    </row>
    <row r="29">
      <c r="A29" s="35" t="inlineStr">
        <is>
          <t>Daily Review Routine</t>
        </is>
      </c>
      <c r="B29" s="35" t="n"/>
      <c r="C29" s="35" t="n"/>
      <c r="D29" s="35" t="n"/>
      <c r="E29" s="35" t="n"/>
      <c r="F29" s="35" t="n"/>
      <c r="G29" s="35" t="n"/>
      <c r="H29" s="35" t="n"/>
    </row>
    <row r="30" ht="105" customHeight="1">
      <c r="A30" s="36" t="inlineStr">
        <is>
          <t>• Filter Overdue Flag for OVERDUE.
• Filter Days to Due for values from 0 through 3.
• Filter Status for On Hold and Awaiting Information.
• Filter Data Check for values other than OK.
• Confirm Sent requests have Date Sent and Date Closed.
• Confirm canceled requests have Date Closed.
• Confirm Last Updated reflects the latest work.</t>
        </is>
      </c>
      <c r="B30" s="13" t="n"/>
      <c r="C30" s="13" t="n"/>
      <c r="D30" s="13" t="n"/>
      <c r="E30" s="13" t="n"/>
      <c r="F30" s="13" t="n"/>
      <c r="G30" s="13" t="n"/>
      <c r="H30" s="13" t="n"/>
    </row>
    <row r="37">
      <c r="A37" s="35" t="inlineStr">
        <is>
          <t>Example Data Notice</t>
        </is>
      </c>
      <c r="B37" s="35" t="n"/>
      <c r="C37" s="35" t="n"/>
      <c r="D37" s="35" t="n"/>
      <c r="E37" s="35" t="n"/>
      <c r="F37" s="35" t="n"/>
      <c r="G37" s="35" t="n"/>
      <c r="H37" s="35" t="n"/>
    </row>
    <row r="38" ht="58" customHeight="1">
      <c r="A38" s="36" t="inlineStr">
        <is>
          <t>All example records, names, reference IDs, and organizations in this workbook are fictional and are included only to demonstrate workbook behavior. Replace or delete them before operational use.</t>
        </is>
      </c>
      <c r="B38" s="13" t="n"/>
      <c r="C38" s="13" t="n"/>
      <c r="D38" s="13" t="n"/>
      <c r="E38" s="13" t="n"/>
      <c r="F38" s="13" t="n"/>
      <c r="G38" s="13" t="n"/>
      <c r="H38" s="13" t="n"/>
    </row>
    <row r="41">
      <c r="A41" s="35" t="inlineStr">
        <is>
          <t>Workbook Limitations</t>
        </is>
      </c>
      <c r="B41" s="35" t="n"/>
      <c r="C41" s="35" t="n"/>
      <c r="D41" s="35" t="n"/>
      <c r="E41" s="35" t="n"/>
      <c r="F41" s="35" t="n"/>
      <c r="G41" s="35" t="n"/>
      <c r="H41" s="35" t="n"/>
    </row>
    <row r="42" ht="72" customHeight="1">
      <c r="A42" s="36" t="inlineStr">
        <is>
          <t>This workbook is an operational tracking tool. It does not provide legal advice or make claims regarding privacy, records, accreditation, or regulatory compliance. Follow your organization’s approved procedures for transcript processing and record retention.</t>
        </is>
      </c>
      <c r="B42" s="13" t="n"/>
      <c r="C42" s="13" t="n"/>
      <c r="D42" s="13" t="n"/>
      <c r="E42" s="13" t="n"/>
      <c r="F42" s="13" t="n"/>
      <c r="G42" s="13" t="n"/>
      <c r="H42" s="13"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2026-09-06T17:11:13Z</dcterms:created>
  <dcterms:modified xmlns:dcterms="http://purl.org/dc/terms/" xmlns:xsi="http://www.w3.org/2001/XMLSchema-instance" xsi:type="dcterms:W3CDTF">2026-09-06T17:11:15+00:00Z</dcterms:modified>
</cp:coreProperties>
</file>